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22" i="1" l="1"/>
  <c r="K20" i="1"/>
  <c r="L20" i="1"/>
  <c r="M20" i="1"/>
  <c r="N20" i="1" s="1"/>
  <c r="M18" i="1" l="1"/>
  <c r="N18" i="1" s="1"/>
  <c r="D19" i="1"/>
  <c r="D21" i="1"/>
  <c r="E22" i="1"/>
  <c r="F19" i="1"/>
  <c r="K19" i="1"/>
  <c r="K22" i="1" s="1"/>
  <c r="F21" i="1"/>
  <c r="M21" i="1" s="1"/>
  <c r="D8" i="1"/>
  <c r="D9" i="1"/>
  <c r="D10" i="1"/>
  <c r="D11" i="1"/>
  <c r="D12" i="1"/>
  <c r="D13" i="1"/>
  <c r="D14" i="1"/>
  <c r="E17" i="1"/>
  <c r="M8" i="1"/>
  <c r="M9" i="1"/>
  <c r="M10" i="1"/>
  <c r="M11" i="1"/>
  <c r="M12" i="1"/>
  <c r="N12" i="1" s="1"/>
  <c r="M13" i="1"/>
  <c r="F14" i="1"/>
  <c r="G14" i="1"/>
  <c r="G17" i="1" s="1"/>
  <c r="M15" i="1"/>
  <c r="N15" i="1" s="1"/>
  <c r="K16" i="1"/>
  <c r="M16" i="1" s="1"/>
  <c r="N16" i="1" s="1"/>
  <c r="L17" i="1"/>
  <c r="J17" i="1"/>
  <c r="J22" i="1"/>
  <c r="I17" i="1"/>
  <c r="I22" i="1"/>
  <c r="H17" i="1"/>
  <c r="H22" i="1"/>
  <c r="G22" i="1"/>
  <c r="N11" i="1"/>
  <c r="D7" i="1"/>
  <c r="A1" i="1"/>
  <c r="G23" i="1" l="1"/>
  <c r="M19" i="1"/>
  <c r="N19" i="1" s="1"/>
  <c r="N9" i="1"/>
  <c r="N21" i="1"/>
  <c r="I23" i="1"/>
  <c r="D17" i="1"/>
  <c r="D22" i="1"/>
  <c r="D23" i="1" s="1"/>
  <c r="M14" i="1"/>
  <c r="N14" i="1" s="1"/>
  <c r="K17" i="1"/>
  <c r="K23" i="1" s="1"/>
  <c r="N10" i="1"/>
  <c r="L22" i="1"/>
  <c r="L23" i="1" s="1"/>
  <c r="H23" i="1"/>
  <c r="J23" i="1"/>
  <c r="F17" i="1"/>
  <c r="N13" i="1"/>
  <c r="F22" i="1"/>
  <c r="E23" i="1"/>
  <c r="N22" i="1"/>
  <c r="N8" i="1"/>
  <c r="F23" i="1" l="1"/>
  <c r="M17" i="1"/>
  <c r="N17" i="1" s="1"/>
  <c r="N23" i="1" s="1"/>
  <c r="M23" i="1" l="1"/>
</calcChain>
</file>

<file path=xl/sharedStrings.xml><?xml version="1.0" encoding="utf-8"?>
<sst xmlns="http://schemas.openxmlformats.org/spreadsheetml/2006/main" count="39" uniqueCount="38">
  <si>
    <t>финансовый отчет о расходовании денежных средств за III квартал 2016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</si>
  <si>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</si>
  <si>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</si>
  <si>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</si>
  <si>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</si>
  <si>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</si>
  <si>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</si>
  <si>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</si>
  <si>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</si>
  <si>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</si>
  <si>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Банковское обслужи-вание</t>
  </si>
  <si>
    <t>Бухгалтер-ское обслуживание</t>
  </si>
  <si>
    <t>Связь</t>
  </si>
  <si>
    <t>Налоги</t>
  </si>
  <si>
    <t>ЗП</t>
  </si>
  <si>
    <t>Итого</t>
  </si>
  <si>
    <t>Август</t>
  </si>
  <si>
    <t>Остаток денежных средств на 01.08.2016</t>
  </si>
  <si>
    <t>Центр помощи детям "Звездный дождь"</t>
  </si>
  <si>
    <t>ЧОО ООБФ "Российский детский фонд"</t>
  </si>
  <si>
    <t>ООО ТД "Профторгэксперт"</t>
  </si>
  <si>
    <t>ООО "Ажурсталь"</t>
  </si>
  <si>
    <t>ООО "Ай Ти Вектор"</t>
  </si>
  <si>
    <t>ИП Банников</t>
  </si>
  <si>
    <t>ООО "УралглавКерамика"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</si>
  <si>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</si>
  <si>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</si>
  <si>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</si>
  <si>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</si>
  <si>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ИТОГО</t>
  </si>
  <si>
    <t>ПАО "Сбербанк"</t>
  </si>
  <si>
    <t>Пожертвование от физических лиц</t>
  </si>
  <si>
    <t>Пожертвование через ящик, установленный  в сети Аптек "Классика"</t>
  </si>
  <si>
    <t>Реализация информационных проектов</t>
  </si>
  <si>
    <t>Субсидия целевого
финансирования социально значимого проекта
"Лето со смыслом - 2016"</t>
  </si>
  <si>
    <t>Программа "Лето Со Смыслом 2016. Подростковая смена"</t>
  </si>
  <si>
    <t>Фонд помощи детям "Обнаженные сердца"</t>
  </si>
  <si>
    <t>Министерство социальных отношений Челябинской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</si>
</sst>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2" fontId="13" fillId="0" borderId="2" xfId="1" applyNumberFormat="1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Fill="1"/>
    <xf numFmtId="4" fontId="3" fillId="0" borderId="0" xfId="0" applyNumberFormat="1" applyFont="1" applyFill="1"/>
    <xf numFmtId="4" fontId="10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4" fillId="4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3;&#1086;&#1076;&#1099;%202014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июль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V15">
            <v>0</v>
          </cell>
        </row>
      </sheetData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</sheetData>
      <sheetData sheetId="39">
        <row r="15">
          <cell r="U15">
            <v>455.34000000000015</v>
          </cell>
        </row>
        <row r="35">
          <cell r="U35">
            <v>7000</v>
          </cell>
        </row>
      </sheetData>
      <sheetData sheetId="40">
        <row r="13">
          <cell r="U13">
            <v>85.600000000002183</v>
          </cell>
        </row>
        <row r="17">
          <cell r="U17">
            <v>187.23999999999978</v>
          </cell>
        </row>
        <row r="19">
          <cell r="U19">
            <v>350</v>
          </cell>
        </row>
        <row r="27">
          <cell r="U27">
            <v>632.98999999999796</v>
          </cell>
        </row>
        <row r="41">
          <cell r="U41">
            <v>309365.18999999994</v>
          </cell>
        </row>
        <row r="45">
          <cell r="U45">
            <v>500000</v>
          </cell>
        </row>
        <row r="47">
          <cell r="U47">
            <v>1136162.96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25"/>
  <sheetViews>
    <sheetView tabSelected="1" zoomScale="71" zoomScaleNormal="71" workbookViewId="0">
      <selection activeCell="Q16" sqref="Q16"/>
    </sheetView>
  </sheetViews>
  <sheetFormatPr defaultRowHeight="15" x14ac:dyDescent="0.25"/>
  <cols>
    <col min="1" max="1" width="3.140625" style="41" customWidth="1"/>
    <col min="2" max="2" width="34.140625" style="41" customWidth="1"/>
    <col min="3" max="3" width="33.140625" style="41" customWidth="1"/>
    <col min="4" max="4" width="16" style="41" customWidth="1"/>
    <col min="5" max="5" width="18.140625" style="46" customWidth="1"/>
    <col min="6" max="6" width="18.85546875" style="46" customWidth="1"/>
    <col min="7" max="7" width="12.42578125" style="42" customWidth="1"/>
    <col min="8" max="8" width="12.28515625" style="41" customWidth="1"/>
    <col min="9" max="9" width="13.140625" style="41" customWidth="1"/>
    <col min="10" max="10" width="12.85546875" style="41" customWidth="1"/>
    <col min="11" max="11" width="14" style="41" customWidth="1"/>
    <col min="12" max="12" width="14.28515625" style="41" customWidth="1"/>
    <col min="13" max="13" width="16.42578125" style="41" customWidth="1"/>
    <col min="14" max="14" width="15" style="41" customWidth="1"/>
    <col min="15" max="16" width="10" style="41" bestFit="1" customWidth="1"/>
    <col min="17" max="16384" width="9.140625" style="41"/>
  </cols>
  <sheetData>
    <row r="1" spans="1:14" ht="23.25" customHeight="1" x14ac:dyDescent="0.3">
      <c r="A1" s="65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42" customFormat="1" ht="23.25" customHeight="1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5" customHeight="1" x14ac:dyDescent="0.25">
      <c r="A3" s="67" t="s">
        <v>1</v>
      </c>
      <c r="B3" s="51" t="s">
        <v>2</v>
      </c>
      <c r="C3" s="67" t="s">
        <v>3</v>
      </c>
      <c r="D3" s="69" t="s">
        <v>4</v>
      </c>
      <c r="E3" s="51" t="s">
        <v>5</v>
      </c>
      <c r="F3" s="70" t="s">
        <v>6</v>
      </c>
      <c r="G3" s="71"/>
      <c r="H3" s="71"/>
      <c r="I3" s="71"/>
      <c r="J3" s="71"/>
      <c r="K3" s="71"/>
      <c r="L3" s="71"/>
      <c r="M3" s="72"/>
      <c r="N3" s="51" t="s">
        <v>7</v>
      </c>
    </row>
    <row r="4" spans="1:14" ht="30" customHeight="1" x14ac:dyDescent="0.25">
      <c r="A4" s="67"/>
      <c r="B4" s="68"/>
      <c r="C4" s="67"/>
      <c r="D4" s="69"/>
      <c r="E4" s="68"/>
      <c r="F4" s="69" t="s">
        <v>8</v>
      </c>
      <c r="G4" s="51" t="s">
        <v>9</v>
      </c>
      <c r="H4" s="60" t="s">
        <v>10</v>
      </c>
      <c r="I4" s="60" t="s">
        <v>11</v>
      </c>
      <c r="J4" s="60" t="s">
        <v>12</v>
      </c>
      <c r="K4" s="60" t="s">
        <v>13</v>
      </c>
      <c r="L4" s="60" t="s">
        <v>14</v>
      </c>
      <c r="M4" s="60" t="s">
        <v>15</v>
      </c>
      <c r="N4" s="68"/>
    </row>
    <row r="5" spans="1:14" ht="30" customHeight="1" x14ac:dyDescent="0.25">
      <c r="A5" s="67"/>
      <c r="B5" s="64"/>
      <c r="C5" s="67"/>
      <c r="D5" s="69"/>
      <c r="E5" s="64"/>
      <c r="F5" s="69"/>
      <c r="G5" s="64"/>
      <c r="H5" s="61"/>
      <c r="I5" s="61"/>
      <c r="J5" s="61"/>
      <c r="K5" s="61"/>
      <c r="L5" s="61"/>
      <c r="M5" s="61"/>
      <c r="N5" s="64"/>
    </row>
    <row r="6" spans="1:14" ht="26.25" x14ac:dyDescent="0.25">
      <c r="A6" s="57" t="s">
        <v>16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ht="35.25" customHeight="1" x14ac:dyDescent="0.25">
      <c r="A7" s="62" t="s">
        <v>17</v>
      </c>
      <c r="B7" s="63"/>
      <c r="C7" s="63"/>
      <c r="D7" s="21">
        <f>'[1]июль 2016 (2)'!U47</f>
        <v>1136162.96</v>
      </c>
      <c r="E7" s="18"/>
      <c r="F7" s="28"/>
      <c r="G7" s="29"/>
      <c r="H7" s="18"/>
      <c r="I7" s="18"/>
      <c r="J7" s="18"/>
      <c r="K7" s="4"/>
      <c r="L7" s="19"/>
      <c r="M7" s="18"/>
      <c r="N7" s="20"/>
    </row>
    <row r="8" spans="1:14" ht="28.5" x14ac:dyDescent="0.25">
      <c r="A8" s="54">
        <v>1</v>
      </c>
      <c r="B8" s="51" t="s">
        <v>18</v>
      </c>
      <c r="C8" s="14" t="s">
        <v>19</v>
      </c>
      <c r="D8" s="4">
        <f>'[1]июль 2016 (2)'!U13</f>
        <v>85.600000000002183</v>
      </c>
      <c r="E8" s="3">
        <v>80000</v>
      </c>
      <c r="F8" s="5"/>
      <c r="G8" s="4"/>
      <c r="H8" s="4"/>
      <c r="I8" s="4"/>
      <c r="J8" s="4"/>
      <c r="K8" s="15"/>
      <c r="L8" s="15"/>
      <c r="M8" s="15">
        <f t="shared" ref="M8:M15" si="0">SUM(F8:L8)</f>
        <v>0</v>
      </c>
      <c r="N8" s="4">
        <f t="shared" ref="N8:N22" si="1">D8+E8-M8</f>
        <v>80085.600000000006</v>
      </c>
    </row>
    <row r="9" spans="1:14" x14ac:dyDescent="0.25">
      <c r="A9" s="52"/>
      <c r="B9" s="52"/>
      <c r="C9" s="14" t="s">
        <v>20</v>
      </c>
      <c r="D9" s="4">
        <f>'[1]июнь 2016'!U15</f>
        <v>455.34000000000015</v>
      </c>
      <c r="E9" s="3">
        <v>0</v>
      </c>
      <c r="F9" s="5">
        <v>200</v>
      </c>
      <c r="G9" s="4"/>
      <c r="H9" s="4"/>
      <c r="I9" s="4"/>
      <c r="J9" s="4"/>
      <c r="K9" s="15"/>
      <c r="L9" s="15">
        <v>255.34</v>
      </c>
      <c r="M9" s="15">
        <f t="shared" si="0"/>
        <v>455.34000000000003</v>
      </c>
      <c r="N9" s="4">
        <f t="shared" si="1"/>
        <v>0</v>
      </c>
    </row>
    <row r="10" spans="1:14" x14ac:dyDescent="0.25">
      <c r="A10" s="52"/>
      <c r="B10" s="52"/>
      <c r="C10" s="14" t="s">
        <v>21</v>
      </c>
      <c r="D10" s="4">
        <f>'[1]апрель 2016'!V15</f>
        <v>0</v>
      </c>
      <c r="E10" s="3">
        <v>10000</v>
      </c>
      <c r="F10" s="5"/>
      <c r="G10" s="4"/>
      <c r="H10" s="4"/>
      <c r="I10" s="4">
        <v>8000</v>
      </c>
      <c r="J10" s="4"/>
      <c r="K10" s="15"/>
      <c r="L10" s="15">
        <v>2000</v>
      </c>
      <c r="M10" s="15">
        <f t="shared" si="0"/>
        <v>10000</v>
      </c>
      <c r="N10" s="4">
        <f t="shared" si="1"/>
        <v>0</v>
      </c>
    </row>
    <row r="11" spans="1:14" x14ac:dyDescent="0.25">
      <c r="A11" s="52"/>
      <c r="B11" s="52"/>
      <c r="C11" s="14" t="s">
        <v>22</v>
      </c>
      <c r="D11" s="4">
        <f>'[1]июль 2016 (2)'!U17</f>
        <v>187.23999999999978</v>
      </c>
      <c r="E11" s="3">
        <v>5000</v>
      </c>
      <c r="F11" s="5"/>
      <c r="G11" s="4"/>
      <c r="H11" s="4"/>
      <c r="I11" s="4"/>
      <c r="J11" s="4">
        <v>2000</v>
      </c>
      <c r="K11" s="15"/>
      <c r="L11" s="15">
        <v>3187.24</v>
      </c>
      <c r="M11" s="15">
        <f t="shared" si="0"/>
        <v>5187.24</v>
      </c>
      <c r="N11" s="4">
        <f t="shared" si="1"/>
        <v>0</v>
      </c>
    </row>
    <row r="12" spans="1:14" x14ac:dyDescent="0.25">
      <c r="A12" s="52"/>
      <c r="B12" s="52"/>
      <c r="C12" s="14" t="s">
        <v>23</v>
      </c>
      <c r="D12" s="4">
        <f>'[1]июль 2016 (2)'!U19</f>
        <v>350</v>
      </c>
      <c r="E12" s="3">
        <v>0</v>
      </c>
      <c r="F12" s="5"/>
      <c r="G12" s="4"/>
      <c r="H12" s="15"/>
      <c r="I12" s="15"/>
      <c r="J12" s="16"/>
      <c r="K12" s="15"/>
      <c r="L12" s="15">
        <v>350</v>
      </c>
      <c r="M12" s="15">
        <f t="shared" si="0"/>
        <v>350</v>
      </c>
      <c r="N12" s="4">
        <f t="shared" si="1"/>
        <v>0</v>
      </c>
    </row>
    <row r="13" spans="1:14" ht="42.75" x14ac:dyDescent="0.25">
      <c r="A13" s="52"/>
      <c r="B13" s="52"/>
      <c r="C13" s="14" t="s">
        <v>32</v>
      </c>
      <c r="D13" s="4">
        <f>'[1]июль 2016 (2)'!U27</f>
        <v>632.98999999999796</v>
      </c>
      <c r="E13" s="3">
        <v>0</v>
      </c>
      <c r="F13" s="5"/>
      <c r="G13" s="4"/>
      <c r="H13" s="15"/>
      <c r="I13" s="15"/>
      <c r="J13" s="16"/>
      <c r="K13" s="15"/>
      <c r="L13" s="15">
        <v>632.99</v>
      </c>
      <c r="M13" s="15">
        <f t="shared" si="0"/>
        <v>632.99</v>
      </c>
      <c r="N13" s="4">
        <f t="shared" si="1"/>
        <v>-2.0463630789890885E-12</v>
      </c>
    </row>
    <row r="14" spans="1:14" x14ac:dyDescent="0.25">
      <c r="A14" s="52"/>
      <c r="B14" s="52"/>
      <c r="C14" s="14" t="s">
        <v>30</v>
      </c>
      <c r="D14" s="15">
        <f>'[1]июнь 2016'!U35</f>
        <v>7000</v>
      </c>
      <c r="E14" s="17">
        <v>25000</v>
      </c>
      <c r="F14" s="5">
        <f>900+414+6842.8</f>
        <v>8156.8</v>
      </c>
      <c r="G14" s="5">
        <f>3446.12+6892.24</f>
        <v>10338.36</v>
      </c>
      <c r="H14" s="15">
        <v>3631.47</v>
      </c>
      <c r="I14" s="15">
        <v>8000</v>
      </c>
      <c r="J14" s="15"/>
      <c r="K14" s="15"/>
      <c r="L14" s="15">
        <v>1873.37</v>
      </c>
      <c r="M14" s="15">
        <f t="shared" si="0"/>
        <v>32000</v>
      </c>
      <c r="N14" s="4">
        <f t="shared" si="1"/>
        <v>0</v>
      </c>
    </row>
    <row r="15" spans="1:14" x14ac:dyDescent="0.25">
      <c r="A15" s="52"/>
      <c r="B15" s="52"/>
      <c r="C15" s="14" t="s">
        <v>24</v>
      </c>
      <c r="D15" s="15">
        <v>0</v>
      </c>
      <c r="E15" s="17">
        <v>30000</v>
      </c>
      <c r="F15" s="5"/>
      <c r="G15" s="5"/>
      <c r="H15" s="15"/>
      <c r="I15" s="15"/>
      <c r="J15" s="15"/>
      <c r="K15" s="15"/>
      <c r="L15" s="15">
        <v>30000</v>
      </c>
      <c r="M15" s="15">
        <f t="shared" si="0"/>
        <v>30000</v>
      </c>
      <c r="N15" s="4">
        <f t="shared" si="1"/>
        <v>0</v>
      </c>
    </row>
    <row r="16" spans="1:14" s="43" customFormat="1" ht="28.5" x14ac:dyDescent="0.25">
      <c r="A16" s="53"/>
      <c r="B16" s="53"/>
      <c r="C16" s="1" t="s">
        <v>31</v>
      </c>
      <c r="D16" s="15">
        <v>186486.6</v>
      </c>
      <c r="E16" s="17">
        <v>91421.05</v>
      </c>
      <c r="F16" s="5">
        <v>740</v>
      </c>
      <c r="G16" s="5"/>
      <c r="H16" s="15"/>
      <c r="I16" s="15"/>
      <c r="J16" s="15"/>
      <c r="K16" s="15">
        <f>149.27+16731+10686</f>
        <v>27566.27</v>
      </c>
      <c r="L16" s="15">
        <v>34620.03</v>
      </c>
      <c r="M16" s="15">
        <f>SUM(F16:L16)</f>
        <v>62926.3</v>
      </c>
      <c r="N16" s="15">
        <f>D16+E16-M16</f>
        <v>214981.35000000003</v>
      </c>
    </row>
    <row r="17" spans="1:164" ht="18" customHeight="1" x14ac:dyDescent="0.25">
      <c r="A17" s="55" t="s">
        <v>25</v>
      </c>
      <c r="B17" s="56"/>
      <c r="C17" s="6"/>
      <c r="D17" s="7">
        <f t="shared" ref="D17:M17" si="2">SUM(D8:D16)</f>
        <v>195197.77000000002</v>
      </c>
      <c r="E17" s="8">
        <f t="shared" si="2"/>
        <v>241421.05</v>
      </c>
      <c r="F17" s="7">
        <f t="shared" si="2"/>
        <v>9096.7999999999993</v>
      </c>
      <c r="G17" s="7">
        <f t="shared" si="2"/>
        <v>10338.36</v>
      </c>
      <c r="H17" s="7">
        <f t="shared" si="2"/>
        <v>3631.47</v>
      </c>
      <c r="I17" s="7">
        <f t="shared" si="2"/>
        <v>16000</v>
      </c>
      <c r="J17" s="7">
        <f t="shared" si="2"/>
        <v>2000</v>
      </c>
      <c r="K17" s="7">
        <f t="shared" si="2"/>
        <v>27566.27</v>
      </c>
      <c r="L17" s="7">
        <f t="shared" si="2"/>
        <v>72918.97</v>
      </c>
      <c r="M17" s="31">
        <f t="shared" si="2"/>
        <v>141551.87</v>
      </c>
      <c r="N17" s="7">
        <f t="shared" si="1"/>
        <v>295066.95</v>
      </c>
      <c r="O17" s="44"/>
      <c r="P17" s="44"/>
    </row>
    <row r="18" spans="1:164" ht="31.5" x14ac:dyDescent="0.25">
      <c r="A18" s="27">
        <v>2</v>
      </c>
      <c r="B18" s="35" t="s">
        <v>26</v>
      </c>
      <c r="C18" s="36" t="s">
        <v>27</v>
      </c>
      <c r="D18" s="2">
        <v>0</v>
      </c>
      <c r="E18" s="3">
        <v>0</v>
      </c>
      <c r="F18" s="3"/>
      <c r="G18" s="4"/>
      <c r="H18" s="16"/>
      <c r="I18" s="16"/>
      <c r="J18" s="16"/>
      <c r="K18" s="16"/>
      <c r="L18" s="16"/>
      <c r="M18" s="15">
        <f t="shared" ref="M18" si="3">SUM(K18:L18)</f>
        <v>0</v>
      </c>
      <c r="N18" s="4">
        <f t="shared" si="1"/>
        <v>0</v>
      </c>
    </row>
    <row r="19" spans="1:164" ht="31.5" x14ac:dyDescent="0.25">
      <c r="A19" s="27">
        <v>3</v>
      </c>
      <c r="B19" s="35" t="s">
        <v>33</v>
      </c>
      <c r="C19" s="37" t="s">
        <v>28</v>
      </c>
      <c r="D19" s="22">
        <f>'[1]июль 2016 (2)'!U41</f>
        <v>309365.18999999994</v>
      </c>
      <c r="E19" s="10">
        <v>0</v>
      </c>
      <c r="F19" s="10">
        <f>25018+1000.16+1560.19+1999.83+34747+10808.07-740</f>
        <v>74393.25</v>
      </c>
      <c r="G19" s="23"/>
      <c r="H19" s="45"/>
      <c r="I19" s="45"/>
      <c r="J19" s="45"/>
      <c r="K19" s="24">
        <f>23673+37820</f>
        <v>61493</v>
      </c>
      <c r="L19" s="24">
        <v>165427</v>
      </c>
      <c r="M19" s="24">
        <f>SUM(F19:L19)</f>
        <v>301313.25</v>
      </c>
      <c r="N19" s="4">
        <f t="shared" si="1"/>
        <v>8051.9399999999441</v>
      </c>
    </row>
    <row r="20" spans="1:164" ht="63" x14ac:dyDescent="0.25">
      <c r="A20" s="27">
        <v>4</v>
      </c>
      <c r="B20" s="35" t="s">
        <v>34</v>
      </c>
      <c r="C20" s="37" t="s">
        <v>37</v>
      </c>
      <c r="D20" s="22">
        <v>131600</v>
      </c>
      <c r="E20" s="10">
        <v>0</v>
      </c>
      <c r="F20" s="10"/>
      <c r="G20" s="23"/>
      <c r="H20" s="45"/>
      <c r="I20" s="45"/>
      <c r="J20" s="45"/>
      <c r="K20" s="24">
        <f>2600+6760+14200</f>
        <v>23560</v>
      </c>
      <c r="L20" s="24">
        <f>2175+2175+2175+2175+2175+4350+2175+64240</f>
        <v>81640</v>
      </c>
      <c r="M20" s="24">
        <f>F20+K20+L20</f>
        <v>105200</v>
      </c>
      <c r="N20" s="4">
        <f t="shared" si="1"/>
        <v>26400</v>
      </c>
    </row>
    <row r="21" spans="1:164" ht="31.5" x14ac:dyDescent="0.25">
      <c r="A21" s="27">
        <v>5</v>
      </c>
      <c r="B21" s="38" t="s">
        <v>35</v>
      </c>
      <c r="C21" s="39" t="s">
        <v>36</v>
      </c>
      <c r="D21" s="22">
        <f>'[1]июль 2016 (2)'!U45</f>
        <v>500000</v>
      </c>
      <c r="E21" s="10">
        <v>0</v>
      </c>
      <c r="F21" s="10">
        <f>30600+3052+74400+6200+73850+1969.5+9216+298+1908.03+2395</f>
        <v>203888.53</v>
      </c>
      <c r="G21" s="23"/>
      <c r="H21" s="45"/>
      <c r="I21" s="45"/>
      <c r="J21" s="45"/>
      <c r="K21" s="24"/>
      <c r="L21" s="24"/>
      <c r="M21" s="24">
        <f>F21+K21+L21</f>
        <v>203888.53</v>
      </c>
      <c r="N21" s="4">
        <f t="shared" si="1"/>
        <v>296111.46999999997</v>
      </c>
    </row>
    <row r="22" spans="1:164" ht="18.75" customHeight="1" x14ac:dyDescent="0.25">
      <c r="A22" s="49" t="s">
        <v>25</v>
      </c>
      <c r="B22" s="50"/>
      <c r="C22" s="9"/>
      <c r="D22" s="40">
        <f>SUM(D18:D21)</f>
        <v>940965.19</v>
      </c>
      <c r="E22" s="33">
        <f>SUM(E18:E21)</f>
        <v>0</v>
      </c>
      <c r="F22" s="11">
        <f>SUM(F18:F21)</f>
        <v>278281.78000000003</v>
      </c>
      <c r="G22" s="11">
        <f>SUM(G18:G21)</f>
        <v>0</v>
      </c>
      <c r="H22" s="11">
        <f>SUM(H18:H21)</f>
        <v>0</v>
      </c>
      <c r="I22" s="11">
        <f>SUM(I18:I21)</f>
        <v>0</v>
      </c>
      <c r="J22" s="11">
        <f>SUM(J18:J21)</f>
        <v>0</v>
      </c>
      <c r="K22" s="11">
        <f>SUM(K18:K21)</f>
        <v>85053</v>
      </c>
      <c r="L22" s="11">
        <f>SUM(L18:L21)</f>
        <v>247067</v>
      </c>
      <c r="M22" s="30">
        <f>SUM(M18:M21)</f>
        <v>610401.78</v>
      </c>
      <c r="N22" s="7">
        <f t="shared" si="1"/>
        <v>330563.40999999992</v>
      </c>
    </row>
    <row r="23" spans="1:164" s="25" customFormat="1" ht="18.75" x14ac:dyDescent="0.3">
      <c r="A23" s="47" t="s">
        <v>29</v>
      </c>
      <c r="B23" s="48"/>
      <c r="C23" s="12"/>
      <c r="D23" s="34">
        <f>D17+D22</f>
        <v>1136162.96</v>
      </c>
      <c r="E23" s="32">
        <f>E22+E17</f>
        <v>241421.05</v>
      </c>
      <c r="F23" s="13">
        <f>F17+F22</f>
        <v>287378.58</v>
      </c>
      <c r="G23" s="13">
        <f>G17+G22</f>
        <v>10338.36</v>
      </c>
      <c r="H23" s="13">
        <f>H17+H22</f>
        <v>3631.47</v>
      </c>
      <c r="I23" s="13">
        <f>I17+I22</f>
        <v>16000</v>
      </c>
      <c r="J23" s="13">
        <f>J17+J22</f>
        <v>2000</v>
      </c>
      <c r="K23" s="13">
        <f>K17+K22</f>
        <v>112619.27</v>
      </c>
      <c r="L23" s="13">
        <f>L22+L17</f>
        <v>319985.96999999997</v>
      </c>
      <c r="M23" s="32">
        <f>M22+M17</f>
        <v>751953.65</v>
      </c>
      <c r="N23" s="13">
        <f>N22+N17</f>
        <v>625630.35999999987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</row>
    <row r="25" spans="1:164" x14ac:dyDescent="0.25">
      <c r="O25" s="44"/>
    </row>
  </sheetData>
  <mergeCells count="24">
    <mergeCell ref="A1:N1"/>
    <mergeCell ref="A2:N2"/>
    <mergeCell ref="A3:A5"/>
    <mergeCell ref="B3:B5"/>
    <mergeCell ref="C3:C5"/>
    <mergeCell ref="D3:D5"/>
    <mergeCell ref="E3:E5"/>
    <mergeCell ref="F3:M3"/>
    <mergeCell ref="N3:N5"/>
    <mergeCell ref="F4:F5"/>
    <mergeCell ref="A6:N6"/>
    <mergeCell ref="M4:M5"/>
    <mergeCell ref="A7:C7"/>
    <mergeCell ref="H4:H5"/>
    <mergeCell ref="I4:I5"/>
    <mergeCell ref="J4:J5"/>
    <mergeCell ref="K4:K5"/>
    <mergeCell ref="L4:L5"/>
    <mergeCell ref="G4:G5"/>
    <mergeCell ref="A23:B23"/>
    <mergeCell ref="A22:B22"/>
    <mergeCell ref="B8:B16"/>
    <mergeCell ref="A8:A16"/>
    <mergeCell ref="A17:B17"/>
  </mergeCells>
  <pageMargins left="0.7" right="0.7" top="0.75" bottom="0.75" header="0.3" footer="0.3"/>
  <pageSetup paperSize="9" scale="56" orientation="landscape" r:id="rId1"/>
  <ignoredErrors>
    <ignoredError sqref="M8:M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2016-11-18T08:33:25Z</dcterms:modified>
</cp:coreProperties>
</file>