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16" i="1" l="1"/>
  <c r="M16" i="1"/>
  <c r="L16" i="1"/>
  <c r="K16" i="1"/>
  <c r="J16" i="1"/>
  <c r="I16" i="1"/>
  <c r="H16" i="1"/>
  <c r="G16" i="1"/>
  <c r="P16" i="1"/>
  <c r="O16" i="1"/>
  <c r="E16" i="1"/>
  <c r="R15" i="1"/>
  <c r="N14" i="1"/>
  <c r="L14" i="1"/>
  <c r="K14" i="1"/>
  <c r="J14" i="1"/>
  <c r="G14" i="1"/>
  <c r="G17" i="1" s="1"/>
  <c r="P13" i="1"/>
  <c r="P14" i="1" s="1"/>
  <c r="O13" i="1"/>
  <c r="O14" i="1" s="1"/>
  <c r="E13" i="1"/>
  <c r="D13" i="1"/>
  <c r="Q12" i="1"/>
  <c r="R12" i="1" s="1"/>
  <c r="Q11" i="1"/>
  <c r="E11" i="1"/>
  <c r="D11" i="1"/>
  <c r="Q10" i="1"/>
  <c r="D10" i="1"/>
  <c r="M9" i="1"/>
  <c r="M14" i="1" s="1"/>
  <c r="I9" i="1"/>
  <c r="I14" i="1" s="1"/>
  <c r="H9" i="1"/>
  <c r="H14" i="1" s="1"/>
  <c r="F9" i="1"/>
  <c r="D9" i="1"/>
  <c r="F8" i="1"/>
  <c r="D8" i="1"/>
  <c r="D7" i="1"/>
  <c r="A1" i="1"/>
  <c r="H17" i="1" l="1"/>
  <c r="M17" i="1"/>
  <c r="R10" i="1"/>
  <c r="J17" i="1"/>
  <c r="N17" i="1"/>
  <c r="E14" i="1"/>
  <c r="E17" i="1" s="1"/>
  <c r="L17" i="1"/>
  <c r="F14" i="1"/>
  <c r="R11" i="1"/>
  <c r="K17" i="1"/>
  <c r="I17" i="1"/>
  <c r="O17" i="1"/>
  <c r="P17" i="1"/>
  <c r="D16" i="1"/>
  <c r="F16" i="1" s="1"/>
  <c r="Q8" i="1"/>
  <c r="Q9" i="1"/>
  <c r="R9" i="1" s="1"/>
  <c r="D14" i="1"/>
  <c r="Q13" i="1"/>
  <c r="R13" i="1" s="1"/>
  <c r="F17" i="1" l="1"/>
  <c r="R16" i="1"/>
  <c r="Q14" i="1"/>
  <c r="R14" i="1" s="1"/>
  <c r="R8" i="1"/>
  <c r="D17" i="1"/>
  <c r="Q17" i="1" l="1"/>
  <c r="R17" i="1"/>
</calcChain>
</file>

<file path=xl/sharedStrings.xml><?xml version="1.0" encoding="utf-8"?>
<sst xmlns="http://schemas.openxmlformats.org/spreadsheetml/2006/main" count="34" uniqueCount="33">
  <si>
    <t>финансовый отчет о расходовании денежных средств за IV квартал 2016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</si>
  <si>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</si>
  <si>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</si>
  <si>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</si>
  <si>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</si>
  <si>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</si>
  <si>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</si>
  <si>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</si>
  <si>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</si>
  <si>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</si>
  <si>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</si>
  <si>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Водоснабжение</t>
  </si>
  <si>
    <t>Теплоэнергия</t>
  </si>
  <si>
    <t>Электро-энергия</t>
  </si>
  <si>
    <t>Банковское обслужи-вание</t>
  </si>
  <si>
    <t>Бухгалтер-ское обслуживание</t>
  </si>
  <si>
    <t>Связь</t>
  </si>
  <si>
    <t>Налоги</t>
  </si>
  <si>
    <t>ЗП</t>
  </si>
  <si>
    <t>Итого</t>
  </si>
  <si>
    <t>Декабрь</t>
  </si>
  <si>
    <t>Остаток денежных средств на 01.12.2016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</si>
  <si>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</si>
  <si>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</si>
  <si>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</si>
  <si>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ТД "Профторгэксперт"</t>
  </si>
  <si>
    <t>ООО "Ай Ти Вектор"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</si>
  <si>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</si>
  <si>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</si>
  <si>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</si>
  <si>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</si>
  <si>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ИТОГО</t>
  </si>
  <si>
    <t>АНО "Молодежная школа предпринимательства"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</si>
</sst>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1"/>
      <color theme="3" tint="-0.499984740745262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4" fontId="8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4" fontId="14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4" fontId="12" fillId="0" borderId="0" xfId="0" applyNumberFormat="1" applyFont="1" applyFill="1"/>
    <xf numFmtId="4" fontId="0" fillId="0" borderId="0" xfId="0" applyNumberFormat="1" applyFill="1"/>
    <xf numFmtId="4" fontId="1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 vertical="center"/>
    </xf>
    <xf numFmtId="9" fontId="0" fillId="0" borderId="0" xfId="0" applyNumberFormat="1" applyFill="1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4" fontId="15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83;&#1077;&#1085;&#1072;\Desktop\&#1088;&#1072;&#1089;&#1093;&#1086;&#1076;&#1099;%202014-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январь 2017"/>
      <sheetName val="июль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39"/>
      <sheetData sheetId="40"/>
      <sheetData sheetId="41"/>
      <sheetData sheetId="42"/>
      <sheetData sheetId="43"/>
      <sheetData sheetId="44">
        <row r="8">
          <cell r="U8">
            <v>4000</v>
          </cell>
        </row>
        <row r="13">
          <cell r="U13">
            <v>5969.9000000000015</v>
          </cell>
        </row>
        <row r="15">
          <cell r="U15">
            <v>10000</v>
          </cell>
        </row>
        <row r="17">
          <cell r="U17">
            <v>9643.24</v>
          </cell>
        </row>
        <row r="38">
          <cell r="U38">
            <v>107064.89640000003</v>
          </cell>
        </row>
        <row r="48">
          <cell r="U48">
            <v>246752.88840000011</v>
          </cell>
        </row>
      </sheetData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33"/>
  <sheetViews>
    <sheetView tabSelected="1" zoomScale="73" zoomScaleNormal="73" workbookViewId="0">
      <selection activeCell="S17" sqref="S17"/>
    </sheetView>
  </sheetViews>
  <sheetFormatPr defaultRowHeight="15" x14ac:dyDescent="0.25"/>
  <cols>
    <col min="1" max="1" width="3.140625" style="17" customWidth="1"/>
    <col min="2" max="2" width="17.42578125" style="17" customWidth="1"/>
    <col min="3" max="3" width="26.140625" style="17" customWidth="1"/>
    <col min="4" max="4" width="16" style="17" customWidth="1"/>
    <col min="5" max="5" width="20.7109375" style="56" customWidth="1"/>
    <col min="6" max="6" width="18.85546875" style="56" customWidth="1"/>
    <col min="7" max="7" width="12.42578125" style="19" customWidth="1"/>
    <col min="8" max="8" width="14.5703125" style="17" customWidth="1"/>
    <col min="9" max="10" width="13.42578125" style="17" customWidth="1"/>
    <col min="11" max="11" width="11.140625" style="17" customWidth="1"/>
    <col min="12" max="12" width="12.28515625" style="17" customWidth="1"/>
    <col min="13" max="13" width="13.140625" style="17" customWidth="1"/>
    <col min="14" max="14" width="12.85546875" style="17" customWidth="1"/>
    <col min="15" max="15" width="14.5703125" style="17" customWidth="1"/>
    <col min="16" max="16" width="14.28515625" style="17" customWidth="1"/>
    <col min="17" max="17" width="16.42578125" style="17" customWidth="1"/>
    <col min="18" max="18" width="15" style="17" customWidth="1"/>
    <col min="19" max="19" width="21.5703125" style="17" customWidth="1"/>
    <col min="20" max="20" width="10" style="17" bestFit="1" customWidth="1"/>
    <col min="21" max="16384" width="9.140625" style="17"/>
  </cols>
  <sheetData>
    <row r="1" spans="1:20" ht="18.75" x14ac:dyDescent="0.3">
      <c r="A1" s="16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0" s="19" customFormat="1" ht="18.75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20" ht="15" customHeight="1" x14ac:dyDescent="0.25">
      <c r="A3" s="20" t="s">
        <v>1</v>
      </c>
      <c r="B3" s="21" t="s">
        <v>2</v>
      </c>
      <c r="C3" s="20" t="s">
        <v>3</v>
      </c>
      <c r="D3" s="22" t="s">
        <v>4</v>
      </c>
      <c r="E3" s="21" t="s">
        <v>5</v>
      </c>
      <c r="F3" s="23" t="s">
        <v>6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  <c r="R3" s="21" t="s">
        <v>7</v>
      </c>
    </row>
    <row r="4" spans="1:20" ht="30" customHeight="1" x14ac:dyDescent="0.25">
      <c r="A4" s="20"/>
      <c r="B4" s="26"/>
      <c r="C4" s="20"/>
      <c r="D4" s="22"/>
      <c r="E4" s="26"/>
      <c r="F4" s="22" t="s">
        <v>8</v>
      </c>
      <c r="G4" s="21" t="s">
        <v>9</v>
      </c>
      <c r="H4" s="22" t="s">
        <v>10</v>
      </c>
      <c r="I4" s="21" t="s">
        <v>11</v>
      </c>
      <c r="J4" s="21" t="s">
        <v>12</v>
      </c>
      <c r="K4" s="27" t="s">
        <v>13</v>
      </c>
      <c r="L4" s="28" t="s">
        <v>14</v>
      </c>
      <c r="M4" s="28" t="s">
        <v>15</v>
      </c>
      <c r="N4" s="28" t="s">
        <v>16</v>
      </c>
      <c r="O4" s="28" t="s">
        <v>17</v>
      </c>
      <c r="P4" s="28" t="s">
        <v>18</v>
      </c>
      <c r="Q4" s="28" t="s">
        <v>19</v>
      </c>
      <c r="R4" s="26"/>
    </row>
    <row r="5" spans="1:20" x14ac:dyDescent="0.25">
      <c r="A5" s="20"/>
      <c r="B5" s="29"/>
      <c r="C5" s="20"/>
      <c r="D5" s="22"/>
      <c r="E5" s="29"/>
      <c r="F5" s="22"/>
      <c r="G5" s="29"/>
      <c r="H5" s="22"/>
      <c r="I5" s="29"/>
      <c r="J5" s="29"/>
      <c r="K5" s="27"/>
      <c r="L5" s="30"/>
      <c r="M5" s="30"/>
      <c r="N5" s="30"/>
      <c r="O5" s="30"/>
      <c r="P5" s="30"/>
      <c r="Q5" s="30"/>
      <c r="R5" s="29"/>
    </row>
    <row r="6" spans="1:20" ht="26.25" x14ac:dyDescent="0.25">
      <c r="A6" s="31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3"/>
      <c r="L6" s="34"/>
      <c r="M6" s="34"/>
      <c r="N6" s="34"/>
      <c r="O6" s="4"/>
      <c r="P6" s="35"/>
      <c r="Q6" s="34"/>
      <c r="R6" s="36"/>
    </row>
    <row r="7" spans="1:20" ht="35.25" customHeight="1" x14ac:dyDescent="0.25">
      <c r="A7" s="37" t="s">
        <v>21</v>
      </c>
      <c r="B7" s="38"/>
      <c r="C7" s="38"/>
      <c r="D7" s="39">
        <f>'[1]ноябрь 2016'!U48</f>
        <v>246752.88840000011</v>
      </c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1:20" ht="28.5" x14ac:dyDescent="0.25">
      <c r="A8" s="59">
        <v>1</v>
      </c>
      <c r="B8" s="21" t="s">
        <v>22</v>
      </c>
      <c r="C8" s="41" t="s">
        <v>23</v>
      </c>
      <c r="D8" s="42">
        <f>'[1]ноябрь 2016'!U8</f>
        <v>4000</v>
      </c>
      <c r="E8" s="43">
        <v>2000</v>
      </c>
      <c r="F8" s="2">
        <f>1640+500</f>
        <v>2140</v>
      </c>
      <c r="G8" s="4"/>
      <c r="H8" s="4"/>
      <c r="I8" s="4"/>
      <c r="J8" s="4"/>
      <c r="K8" s="4"/>
      <c r="L8" s="4"/>
      <c r="M8" s="4"/>
      <c r="N8" s="4"/>
      <c r="O8" s="4"/>
      <c r="P8" s="4"/>
      <c r="Q8" s="44">
        <f>SUM(F8:P8)</f>
        <v>2140</v>
      </c>
      <c r="R8" s="4">
        <f>D8+E8-Q8</f>
        <v>3860</v>
      </c>
    </row>
    <row r="9" spans="1:20" ht="42.75" x14ac:dyDescent="0.25">
      <c r="A9" s="60"/>
      <c r="B9" s="26"/>
      <c r="C9" s="41" t="s">
        <v>24</v>
      </c>
      <c r="D9" s="4">
        <f>'[1]ноябрь 2016'!U13</f>
        <v>5969.9000000000015</v>
      </c>
      <c r="E9" s="3">
        <v>60000</v>
      </c>
      <c r="F9" s="6">
        <f>780+200+400+770</f>
        <v>2150</v>
      </c>
      <c r="G9" s="4">
        <v>7581.96</v>
      </c>
      <c r="H9" s="4">
        <f>1000+1500</f>
        <v>2500</v>
      </c>
      <c r="I9" s="4">
        <f>7.99+612.6</f>
        <v>620.59</v>
      </c>
      <c r="J9" s="4">
        <v>7129.04</v>
      </c>
      <c r="K9" s="4">
        <v>2060.7199999999998</v>
      </c>
      <c r="L9" s="4">
        <v>3371.95</v>
      </c>
      <c r="M9" s="4">
        <f>2000+8000</f>
        <v>10000</v>
      </c>
      <c r="N9" s="4">
        <v>2000</v>
      </c>
      <c r="O9" s="44"/>
      <c r="P9" s="44"/>
      <c r="Q9" s="44">
        <f>SUM(F9:P9)</f>
        <v>37414.26</v>
      </c>
      <c r="R9" s="4">
        <f>D9+E9-Q9</f>
        <v>28555.639999999992</v>
      </c>
    </row>
    <row r="10" spans="1:20" ht="28.5" x14ac:dyDescent="0.25">
      <c r="A10" s="60"/>
      <c r="B10" s="26"/>
      <c r="C10" s="41" t="s">
        <v>25</v>
      </c>
      <c r="D10" s="4">
        <f>'[1]ноябрь 2016'!U15</f>
        <v>10000</v>
      </c>
      <c r="E10" s="3">
        <v>10000</v>
      </c>
      <c r="F10" s="6"/>
      <c r="G10" s="4"/>
      <c r="H10" s="4"/>
      <c r="I10" s="4"/>
      <c r="J10" s="4"/>
      <c r="K10" s="4"/>
      <c r="L10" s="4"/>
      <c r="M10" s="4"/>
      <c r="N10" s="4"/>
      <c r="O10" s="44">
        <v>3000</v>
      </c>
      <c r="P10" s="44">
        <v>16433.689999999999</v>
      </c>
      <c r="Q10" s="44">
        <f>SUM(F10:P10)</f>
        <v>19433.689999999999</v>
      </c>
      <c r="R10" s="4">
        <f>D10+E10-Q10</f>
        <v>566.31000000000131</v>
      </c>
    </row>
    <row r="11" spans="1:20" ht="20.25" customHeight="1" x14ac:dyDescent="0.25">
      <c r="A11" s="60"/>
      <c r="B11" s="26"/>
      <c r="C11" s="41" t="s">
        <v>26</v>
      </c>
      <c r="D11" s="4">
        <f>'[1]ноябрь 2016'!U17</f>
        <v>9643.24</v>
      </c>
      <c r="E11" s="3">
        <f>5000+5000</f>
        <v>10000</v>
      </c>
      <c r="F11" s="6">
        <v>8850</v>
      </c>
      <c r="G11" s="4"/>
      <c r="H11" s="4"/>
      <c r="I11" s="4"/>
      <c r="J11" s="4"/>
      <c r="K11" s="4"/>
      <c r="L11" s="4"/>
      <c r="M11" s="4"/>
      <c r="N11" s="4"/>
      <c r="O11" s="44"/>
      <c r="P11" s="44">
        <v>10739.24</v>
      </c>
      <c r="Q11" s="44">
        <f>SUM(F11:P11)</f>
        <v>19589.239999999998</v>
      </c>
      <c r="R11" s="4">
        <f>D11+E11-Q11</f>
        <v>54</v>
      </c>
    </row>
    <row r="12" spans="1:20" ht="42.75" x14ac:dyDescent="0.25">
      <c r="A12" s="60"/>
      <c r="B12" s="26"/>
      <c r="C12" s="41" t="s">
        <v>32</v>
      </c>
      <c r="D12" s="44">
        <v>0</v>
      </c>
      <c r="E12" s="45">
        <v>21275.200000000001</v>
      </c>
      <c r="F12" s="6"/>
      <c r="G12" s="6"/>
      <c r="H12" s="6"/>
      <c r="I12" s="44"/>
      <c r="J12" s="44"/>
      <c r="K12" s="44"/>
      <c r="L12" s="44"/>
      <c r="M12" s="44"/>
      <c r="N12" s="44"/>
      <c r="O12" s="44"/>
      <c r="P12" s="44">
        <v>21275.200000000001</v>
      </c>
      <c r="Q12" s="44">
        <f>SUM(F12:P12)</f>
        <v>21275.200000000001</v>
      </c>
      <c r="R12" s="4">
        <f>D12+E12-Q12</f>
        <v>0</v>
      </c>
    </row>
    <row r="13" spans="1:20" s="49" customFormat="1" ht="42.75" x14ac:dyDescent="0.25">
      <c r="A13" s="61"/>
      <c r="B13" s="29"/>
      <c r="C13" s="1" t="s">
        <v>27</v>
      </c>
      <c r="D13" s="46">
        <f>'[1]ноябрь 2016'!U38</f>
        <v>107064.89640000003</v>
      </c>
      <c r="E13" s="47">
        <f>2250+45000+1050+150+450+450+450+3750+3000+31150</f>
        <v>87700</v>
      </c>
      <c r="F13" s="48"/>
      <c r="G13" s="48"/>
      <c r="H13" s="48"/>
      <c r="I13" s="46"/>
      <c r="J13" s="46"/>
      <c r="K13" s="46"/>
      <c r="L13" s="46"/>
      <c r="M13" s="46"/>
      <c r="N13" s="46"/>
      <c r="O13" s="46">
        <f>10505.308+13302.384+147.264</f>
        <v>23954.956000000002</v>
      </c>
      <c r="P13" s="46">
        <f>23427.07+5019.56+7454.838+43+0.04+33063.776</f>
        <v>69008.284</v>
      </c>
      <c r="Q13" s="44">
        <f>SUM(F13:P13)</f>
        <v>92963.24</v>
      </c>
      <c r="R13" s="4">
        <f>D13+E13-Q13</f>
        <v>101801.65640000002</v>
      </c>
    </row>
    <row r="14" spans="1:20" ht="18" customHeight="1" x14ac:dyDescent="0.5">
      <c r="A14" s="62" t="s">
        <v>28</v>
      </c>
      <c r="B14" s="63"/>
      <c r="C14" s="7"/>
      <c r="D14" s="8">
        <f>SUM(D8:D13)</f>
        <v>136678.03640000004</v>
      </c>
      <c r="E14" s="9">
        <f>SUM(E8:E13)</f>
        <v>190975.2</v>
      </c>
      <c r="F14" s="8">
        <f>SUM(F8:F13)</f>
        <v>13140</v>
      </c>
      <c r="G14" s="8">
        <f>SUM(G8:G13)</f>
        <v>7581.96</v>
      </c>
      <c r="H14" s="8">
        <f>SUM(H8:H13)</f>
        <v>2500</v>
      </c>
      <c r="I14" s="8">
        <f>SUM(I8:I13)</f>
        <v>620.59</v>
      </c>
      <c r="J14" s="8">
        <f>SUM(J8:J13)</f>
        <v>7129.04</v>
      </c>
      <c r="K14" s="8">
        <f>SUM(K8:K13)</f>
        <v>2060.7199999999998</v>
      </c>
      <c r="L14" s="8">
        <f>SUM(L8:L13)</f>
        <v>3371.95</v>
      </c>
      <c r="M14" s="8">
        <f>SUM(M8:M13)</f>
        <v>10000</v>
      </c>
      <c r="N14" s="8">
        <f>SUM(N8:N13)</f>
        <v>2000</v>
      </c>
      <c r="O14" s="8">
        <f>SUM(O8:O13)</f>
        <v>26954.956000000002</v>
      </c>
      <c r="P14" s="8">
        <f>SUM(P8:P13)</f>
        <v>117456.414</v>
      </c>
      <c r="Q14" s="64">
        <f>SUM(Q8:Q13)</f>
        <v>192815.63</v>
      </c>
      <c r="R14" s="8">
        <f>D14+E14-Q14</f>
        <v>134837.60640000005</v>
      </c>
      <c r="S14" s="50"/>
      <c r="T14" s="51"/>
    </row>
    <row r="15" spans="1:20" ht="28.5" x14ac:dyDescent="0.25">
      <c r="A15" s="40">
        <v>2</v>
      </c>
      <c r="B15" s="35" t="s">
        <v>29</v>
      </c>
      <c r="C15" s="41" t="s">
        <v>30</v>
      </c>
      <c r="D15" s="2">
        <v>0</v>
      </c>
      <c r="E15" s="3">
        <v>0</v>
      </c>
      <c r="F15" s="3"/>
      <c r="G15" s="4"/>
      <c r="H15" s="52"/>
      <c r="I15" s="52"/>
      <c r="J15" s="52"/>
      <c r="K15" s="53"/>
      <c r="L15" s="53"/>
      <c r="M15" s="53"/>
      <c r="N15" s="53"/>
      <c r="O15" s="53"/>
      <c r="P15" s="53"/>
      <c r="Q15" s="44">
        <v>0</v>
      </c>
      <c r="R15" s="4">
        <f>D15+E15-Q15</f>
        <v>0</v>
      </c>
      <c r="S15" s="51"/>
    </row>
    <row r="16" spans="1:20" ht="18.75" customHeight="1" x14ac:dyDescent="0.25">
      <c r="A16" s="65" t="s">
        <v>28</v>
      </c>
      <c r="B16" s="66"/>
      <c r="C16" s="10"/>
      <c r="D16" s="11">
        <f>SUM(D15:D15)</f>
        <v>0</v>
      </c>
      <c r="E16" s="13">
        <f>SUM(E15:E15)</f>
        <v>0</v>
      </c>
      <c r="F16" s="13">
        <f t="shared" ref="F16" si="0">SUM(D16:E16)</f>
        <v>0</v>
      </c>
      <c r="G16" s="13">
        <f>SUM(G15:G15)</f>
        <v>0</v>
      </c>
      <c r="H16" s="13">
        <f>SUM(H15:H15)</f>
        <v>0</v>
      </c>
      <c r="I16" s="13">
        <f>SUM(I15:I15)</f>
        <v>0</v>
      </c>
      <c r="J16" s="13">
        <f>SUM(J15:J15)</f>
        <v>0</v>
      </c>
      <c r="K16" s="13">
        <f>SUM(K15:K15)</f>
        <v>0</v>
      </c>
      <c r="L16" s="13">
        <f>SUM(L15:L15)</f>
        <v>0</v>
      </c>
      <c r="M16" s="13">
        <f>SUM(M15:M15)</f>
        <v>0</v>
      </c>
      <c r="N16" s="13">
        <f>SUM(N15:N15)</f>
        <v>0</v>
      </c>
      <c r="O16" s="13">
        <f>SUM(O15:O15)</f>
        <v>0</v>
      </c>
      <c r="P16" s="13">
        <f>SUM(P15:P15)</f>
        <v>0</v>
      </c>
      <c r="Q16" s="12">
        <v>0</v>
      </c>
      <c r="R16" s="5">
        <f>D16+E16-Q16</f>
        <v>0</v>
      </c>
    </row>
    <row r="17" spans="1:168" s="54" customFormat="1" ht="27.75" customHeight="1" x14ac:dyDescent="0.3">
      <c r="A17" s="67" t="s">
        <v>31</v>
      </c>
      <c r="B17" s="68"/>
      <c r="C17" s="14"/>
      <c r="D17" s="69">
        <f>D14+D16</f>
        <v>136678.03640000004</v>
      </c>
      <c r="E17" s="69">
        <f>E16+E14</f>
        <v>190975.2</v>
      </c>
      <c r="F17" s="15">
        <f>F14+F16</f>
        <v>13140</v>
      </c>
      <c r="G17" s="15">
        <f>G14+G16</f>
        <v>7581.96</v>
      </c>
      <c r="H17" s="15">
        <f>H14+H16</f>
        <v>2500</v>
      </c>
      <c r="I17" s="15">
        <f>I16+I14</f>
        <v>620.59</v>
      </c>
      <c r="J17" s="15">
        <f>J14+J16</f>
        <v>7129.04</v>
      </c>
      <c r="K17" s="15">
        <f>K14+K16</f>
        <v>2060.7199999999998</v>
      </c>
      <c r="L17" s="15">
        <f>L14+L16</f>
        <v>3371.95</v>
      </c>
      <c r="M17" s="15">
        <f>M14+M16</f>
        <v>10000</v>
      </c>
      <c r="N17" s="15">
        <f>N14+N16</f>
        <v>2000</v>
      </c>
      <c r="O17" s="15">
        <f>O14+O16</f>
        <v>26954.956000000002</v>
      </c>
      <c r="P17" s="15">
        <f>P16+P14</f>
        <v>117456.414</v>
      </c>
      <c r="Q17" s="69">
        <f>Q16+Q14</f>
        <v>192815.63</v>
      </c>
      <c r="R17" s="15">
        <f>R16+R14</f>
        <v>134837.60640000005</v>
      </c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</row>
    <row r="19" spans="1:168" x14ac:dyDescent="0.25">
      <c r="N19" s="57"/>
      <c r="S19" s="51"/>
    </row>
    <row r="20" spans="1:168" x14ac:dyDescent="0.25">
      <c r="O20" s="58"/>
      <c r="R20" s="51"/>
    </row>
    <row r="21" spans="1:168" x14ac:dyDescent="0.25">
      <c r="O21" s="58"/>
    </row>
    <row r="25" spans="1:168" x14ac:dyDescent="0.25">
      <c r="Q25" s="51"/>
    </row>
    <row r="26" spans="1:168" x14ac:dyDescent="0.25">
      <c r="R26" s="51"/>
    </row>
    <row r="29" spans="1:168" x14ac:dyDescent="0.25">
      <c r="N29" s="51"/>
    </row>
    <row r="32" spans="1:168" x14ac:dyDescent="0.25">
      <c r="N32" s="51"/>
    </row>
    <row r="33" spans="5:17" x14ac:dyDescent="0.25">
      <c r="E33" s="17"/>
      <c r="F33" s="17"/>
      <c r="G33" s="17"/>
      <c r="Q33" s="51"/>
    </row>
  </sheetData>
  <mergeCells count="29">
    <mergeCell ref="B8:B13"/>
    <mergeCell ref="A8:A13"/>
    <mergeCell ref="A17:B17"/>
    <mergeCell ref="A16:B16"/>
    <mergeCell ref="A14:B14"/>
    <mergeCell ref="E7:R7"/>
    <mergeCell ref="Q4:Q5"/>
    <mergeCell ref="A6:K6"/>
    <mergeCell ref="A7:C7"/>
    <mergeCell ref="L4:L5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A1:R1"/>
    <mergeCell ref="A2:R2"/>
    <mergeCell ref="A3:A5"/>
    <mergeCell ref="B3:B5"/>
    <mergeCell ref="C3:C5"/>
    <mergeCell ref="D3:D5"/>
    <mergeCell ref="E3:E5"/>
    <mergeCell ref="F3:Q3"/>
    <mergeCell ref="R3:R5"/>
    <mergeCell ref="F4:F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2017-01-16T04:23:38Z</dcterms:modified>
</cp:coreProperties>
</file>