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R20" i="1" l="1"/>
  <c r="D20" i="1"/>
  <c r="S20" i="1" l="1"/>
  <c r="F18" i="1"/>
  <c r="E20" i="1"/>
  <c r="R16" i="1"/>
  <c r="O17" i="1"/>
  <c r="R17" i="1" s="1"/>
  <c r="O18" i="1"/>
  <c r="D8" i="1"/>
  <c r="D9" i="1"/>
  <c r="D10" i="1"/>
  <c r="D12" i="1"/>
  <c r="D13" i="1"/>
  <c r="E15" i="1"/>
  <c r="G8" i="1"/>
  <c r="G15" i="1" s="1"/>
  <c r="G21" i="1" s="1"/>
  <c r="R8" i="1"/>
  <c r="S8" i="1" s="1"/>
  <c r="R9" i="1"/>
  <c r="K10" i="1"/>
  <c r="R10" i="1" s="1"/>
  <c r="S10" i="1" s="1"/>
  <c r="R11" i="1"/>
  <c r="S11" i="1" s="1"/>
  <c r="R12" i="1"/>
  <c r="R13" i="1"/>
  <c r="O14" i="1"/>
  <c r="O15" i="1" s="1"/>
  <c r="R14" i="1"/>
  <c r="S14" i="1" s="1"/>
  <c r="Q15" i="1"/>
  <c r="Q20" i="1"/>
  <c r="P20" i="1"/>
  <c r="P15" i="1"/>
  <c r="P21" i="1"/>
  <c r="N15" i="1"/>
  <c r="N20" i="1"/>
  <c r="M15" i="1"/>
  <c r="M21" i="1" s="1"/>
  <c r="M20" i="1"/>
  <c r="L15" i="1"/>
  <c r="L21" i="1" s="1"/>
  <c r="L20" i="1"/>
  <c r="K20" i="1"/>
  <c r="J15" i="1"/>
  <c r="J20" i="1"/>
  <c r="I15" i="1"/>
  <c r="I20" i="1"/>
  <c r="H20" i="1"/>
  <c r="H15" i="1"/>
  <c r="H21" i="1"/>
  <c r="G20" i="1"/>
  <c r="F15" i="1"/>
  <c r="S19" i="1"/>
  <c r="S16" i="1"/>
  <c r="S12" i="1"/>
  <c r="A1" i="1"/>
  <c r="K15" i="1" l="1"/>
  <c r="K21" i="1" s="1"/>
  <c r="R18" i="1"/>
  <c r="S18" i="1" s="1"/>
  <c r="I21" i="1"/>
  <c r="Q21" i="1"/>
  <c r="R15" i="1"/>
  <c r="S15" i="1" s="1"/>
  <c r="J21" i="1"/>
  <c r="N21" i="1"/>
  <c r="E21" i="1"/>
  <c r="O21" i="1"/>
  <c r="S17" i="1"/>
  <c r="F20" i="1"/>
  <c r="F21" i="1" s="1"/>
  <c r="S13" i="1"/>
  <c r="O20" i="1"/>
  <c r="S9" i="1"/>
  <c r="D15" i="1"/>
  <c r="R21" i="1" l="1"/>
  <c r="S21" i="1"/>
  <c r="D21" i="1"/>
</calcChain>
</file>

<file path=xl/sharedStrings.xml><?xml version="1.0" encoding="utf-8"?>
<sst xmlns="http://schemas.openxmlformats.org/spreadsheetml/2006/main" count="42" uniqueCount="41">
  <si>
    <t>финансовый отчет о расходовании денежных средств за III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</si>
  <si>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</si>
  <si>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</si>
  <si>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</si>
  <si>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</si>
  <si>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</si>
  <si>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</si>
  <si>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</si>
  <si>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</si>
  <si>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Охрана</t>
  </si>
  <si>
    <t>Водоснабжение</t>
  </si>
  <si>
    <t>Теплоэнергия</t>
  </si>
  <si>
    <t>Электро-энергия</t>
  </si>
  <si>
    <t>Банковское обслужи-вание</t>
  </si>
  <si>
    <t>Бухгалтер-ское обслуживание</t>
  </si>
  <si>
    <t>Связь</t>
  </si>
  <si>
    <t>Услуги доставки</t>
  </si>
  <si>
    <t>Налоги</t>
  </si>
  <si>
    <t>ЗП</t>
  </si>
  <si>
    <t>Оплата стоматологических услуг</t>
  </si>
  <si>
    <t>Итого</t>
  </si>
  <si>
    <t>Июль</t>
  </si>
  <si>
    <t>Остаток денежных средств на 01.07.2016</t>
  </si>
  <si>
    <t>ЧОО ООБФ "Российский детский фонд"</t>
  </si>
  <si>
    <t>ООО ТД "Профторгэксперт"</t>
  </si>
  <si>
    <t>ООО "Ай Ти Вектор"</t>
  </si>
  <si>
    <t>Итого:</t>
  </si>
  <si>
    <t>Наличные, ящик для сбора пожертвований</t>
  </si>
  <si>
    <t>Филиал ОАО "МРСК Урала"-"Челябэнерго"</t>
  </si>
  <si>
    <t>ИТОГО</t>
  </si>
  <si>
    <t>Центр помощи детям "Звездный дождь"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</si>
  <si>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</si>
  <si>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</si>
  <si>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Пожертвование через ящик, установленный  в сети Аптек "Классика"</t>
  </si>
  <si>
    <t>ИП Банников</t>
  </si>
  <si>
    <t>Солнечная улыбка</t>
  </si>
  <si>
    <t>Программа "Лето Со Смыслом 2016. Подростковая смена"</t>
  </si>
  <si>
    <t>Фонд помощи детям "Обнаженные сердца"</t>
  </si>
  <si>
    <t>ПАО "Сбербанк"</t>
  </si>
  <si>
    <t>Пожертвование от физических лиц</t>
  </si>
  <si>
    <t>Министерство социальных отношений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</si>
</sst>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1"/>
      <name val="Calibri"/>
      <family val="2"/>
      <scheme val="minor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4" fontId="3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4" fontId="7" fillId="0" borderId="1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2" borderId="5" xfId="0" applyFont="1" applyFill="1" applyBorder="1" applyAlignment="1"/>
    <xf numFmtId="0" fontId="10" fillId="0" borderId="6" xfId="0" applyFont="1" applyBorder="1" applyAlignment="1"/>
    <xf numFmtId="0" fontId="11" fillId="4" borderId="5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июль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>
        <row r="13">
          <cell r="U13">
            <v>22710.400000000001</v>
          </cell>
        </row>
        <row r="15">
          <cell r="U15">
            <v>455.34000000000015</v>
          </cell>
        </row>
        <row r="17">
          <cell r="U17">
            <v>500</v>
          </cell>
        </row>
        <row r="27">
          <cell r="U27">
            <v>1429.989999999998</v>
          </cell>
        </row>
        <row r="35">
          <cell r="U35">
            <v>7000</v>
          </cell>
        </row>
      </sheetData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topLeftCell="A3" zoomScale="59" zoomScaleNormal="59" workbookViewId="0">
      <selection activeCell="T18" sqref="T18"/>
    </sheetView>
  </sheetViews>
  <sheetFormatPr defaultColWidth="27.5703125" defaultRowHeight="39.75" customHeight="1" x14ac:dyDescent="0.3"/>
  <cols>
    <col min="1" max="1" width="4.5703125" style="55" customWidth="1"/>
    <col min="2" max="2" width="31.28515625" style="55" customWidth="1"/>
    <col min="3" max="3" width="36.28515625" style="55" customWidth="1"/>
    <col min="4" max="4" width="17.7109375" style="55" customWidth="1"/>
    <col min="5" max="5" width="20.7109375" style="56" customWidth="1"/>
    <col min="6" max="6" width="18.85546875" style="56" customWidth="1"/>
    <col min="7" max="7" width="14.5703125" style="55" customWidth="1"/>
    <col min="8" max="9" width="13.42578125" style="55" customWidth="1"/>
    <col min="10" max="10" width="13.85546875" style="55" customWidth="1"/>
    <col min="11" max="11" width="12.28515625" style="55" customWidth="1"/>
    <col min="12" max="12" width="13.140625" style="55" customWidth="1"/>
    <col min="13" max="13" width="12.85546875" style="55" customWidth="1"/>
    <col min="14" max="14" width="17.7109375" style="55" customWidth="1"/>
    <col min="15" max="15" width="14" style="55" customWidth="1"/>
    <col min="16" max="17" width="14.28515625" style="55" customWidth="1"/>
    <col min="18" max="18" width="16.42578125" style="55" customWidth="1"/>
    <col min="19" max="19" width="18.42578125" style="55" customWidth="1"/>
    <col min="20" max="16384" width="27.5703125" style="7"/>
  </cols>
  <sheetData>
    <row r="1" spans="1:19" ht="26.25" customHeight="1" x14ac:dyDescent="0.3">
      <c r="A1" s="71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8" customFormat="1" ht="26.25" customHeight="1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8.5" customHeight="1" x14ac:dyDescent="0.3">
      <c r="A3" s="82" t="s">
        <v>1</v>
      </c>
      <c r="B3" s="83" t="s">
        <v>2</v>
      </c>
      <c r="C3" s="82" t="s">
        <v>3</v>
      </c>
      <c r="D3" s="81" t="s">
        <v>4</v>
      </c>
      <c r="E3" s="83" t="s">
        <v>5</v>
      </c>
      <c r="F3" s="73" t="s">
        <v>6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S3" s="76" t="s">
        <v>7</v>
      </c>
    </row>
    <row r="4" spans="1:19" ht="39.75" customHeight="1" x14ac:dyDescent="0.3">
      <c r="A4" s="82"/>
      <c r="B4" s="84"/>
      <c r="C4" s="82"/>
      <c r="D4" s="81"/>
      <c r="E4" s="84"/>
      <c r="F4" s="81" t="s">
        <v>8</v>
      </c>
      <c r="G4" s="81" t="s">
        <v>9</v>
      </c>
      <c r="H4" s="83" t="s">
        <v>10</v>
      </c>
      <c r="I4" s="83" t="s">
        <v>11</v>
      </c>
      <c r="J4" s="89" t="s">
        <v>12</v>
      </c>
      <c r="K4" s="79" t="s">
        <v>13</v>
      </c>
      <c r="L4" s="79" t="s">
        <v>14</v>
      </c>
      <c r="M4" s="79" t="s">
        <v>15</v>
      </c>
      <c r="N4" s="79" t="s">
        <v>16</v>
      </c>
      <c r="O4" s="79" t="s">
        <v>17</v>
      </c>
      <c r="P4" s="79" t="s">
        <v>18</v>
      </c>
      <c r="Q4" s="79" t="s">
        <v>19</v>
      </c>
      <c r="R4" s="79" t="s">
        <v>20</v>
      </c>
      <c r="S4" s="77"/>
    </row>
    <row r="5" spans="1:19" ht="24.75" customHeight="1" x14ac:dyDescent="0.3">
      <c r="A5" s="82"/>
      <c r="B5" s="85"/>
      <c r="C5" s="82"/>
      <c r="D5" s="81"/>
      <c r="E5" s="85"/>
      <c r="F5" s="81"/>
      <c r="G5" s="81"/>
      <c r="H5" s="85"/>
      <c r="I5" s="85"/>
      <c r="J5" s="89"/>
      <c r="K5" s="80"/>
      <c r="L5" s="80"/>
      <c r="M5" s="80"/>
      <c r="N5" s="80"/>
      <c r="O5" s="80"/>
      <c r="P5" s="80"/>
      <c r="Q5" s="80"/>
      <c r="R5" s="80"/>
      <c r="S5" s="78"/>
    </row>
    <row r="6" spans="1:19" ht="39.75" customHeight="1" x14ac:dyDescent="0.3">
      <c r="A6" s="62" t="s">
        <v>21</v>
      </c>
      <c r="B6" s="63"/>
      <c r="C6" s="63"/>
      <c r="D6" s="63"/>
      <c r="E6" s="63"/>
      <c r="F6" s="63"/>
      <c r="G6" s="63"/>
      <c r="H6" s="63"/>
      <c r="I6" s="63"/>
      <c r="J6" s="64"/>
      <c r="K6" s="9"/>
      <c r="L6" s="9"/>
      <c r="M6" s="9"/>
      <c r="N6" s="9"/>
      <c r="O6" s="10"/>
      <c r="P6" s="11"/>
      <c r="Q6" s="9"/>
      <c r="R6" s="9"/>
      <c r="S6" s="12"/>
    </row>
    <row r="7" spans="1:19" ht="24.75" customHeight="1" x14ac:dyDescent="0.3">
      <c r="A7" s="87" t="s">
        <v>22</v>
      </c>
      <c r="B7" s="88"/>
      <c r="C7" s="88"/>
      <c r="D7" s="13">
        <v>1040223.66</v>
      </c>
      <c r="E7" s="14"/>
      <c r="F7" s="15"/>
      <c r="G7" s="16"/>
      <c r="H7" s="16"/>
      <c r="I7" s="16"/>
      <c r="J7" s="17"/>
      <c r="K7" s="9"/>
      <c r="L7" s="9"/>
      <c r="M7" s="9"/>
      <c r="N7" s="9"/>
      <c r="O7" s="10"/>
      <c r="P7" s="11"/>
      <c r="Q7" s="9"/>
      <c r="R7" s="9"/>
      <c r="S7" s="12"/>
    </row>
    <row r="8" spans="1:19" s="23" customFormat="1" ht="39.75" customHeight="1" x14ac:dyDescent="0.3">
      <c r="A8" s="68">
        <v>1</v>
      </c>
      <c r="B8" s="65" t="s">
        <v>30</v>
      </c>
      <c r="C8" s="18" t="s">
        <v>23</v>
      </c>
      <c r="D8" s="19">
        <f>'[1]июнь 2016'!U13</f>
        <v>22710.400000000001</v>
      </c>
      <c r="E8" s="20">
        <v>0</v>
      </c>
      <c r="F8" s="21">
        <v>11585</v>
      </c>
      <c r="G8" s="19">
        <f>1000+1500+510</f>
        <v>3010</v>
      </c>
      <c r="H8" s="19"/>
      <c r="I8" s="19">
        <v>29.8</v>
      </c>
      <c r="J8" s="19"/>
      <c r="K8" s="19"/>
      <c r="L8" s="19">
        <v>8000</v>
      </c>
      <c r="M8" s="19"/>
      <c r="N8" s="19"/>
      <c r="O8" s="22"/>
      <c r="P8" s="22">
        <v>0</v>
      </c>
      <c r="Q8" s="22"/>
      <c r="R8" s="22">
        <f t="shared" ref="R8:R14" si="0">SUM(F8:Q8)</f>
        <v>22624.799999999999</v>
      </c>
      <c r="S8" s="19">
        <f t="shared" ref="S8:S20" si="1">D8+E8-R8</f>
        <v>85.600000000002183</v>
      </c>
    </row>
    <row r="9" spans="1:19" ht="39.75" customHeight="1" x14ac:dyDescent="0.3">
      <c r="A9" s="69"/>
      <c r="B9" s="66"/>
      <c r="C9" s="18" t="s">
        <v>24</v>
      </c>
      <c r="D9" s="19">
        <f>'[1]июнь 2016'!U15</f>
        <v>455.34000000000015</v>
      </c>
      <c r="E9" s="20">
        <v>0</v>
      </c>
      <c r="F9" s="21"/>
      <c r="G9" s="19"/>
      <c r="H9" s="19"/>
      <c r="I9" s="19"/>
      <c r="J9" s="19"/>
      <c r="K9" s="19"/>
      <c r="L9" s="19"/>
      <c r="M9" s="19"/>
      <c r="N9" s="24"/>
      <c r="O9" s="22"/>
      <c r="P9" s="22"/>
      <c r="Q9" s="22"/>
      <c r="R9" s="22">
        <f t="shared" si="0"/>
        <v>0</v>
      </c>
      <c r="S9" s="19">
        <f t="shared" si="1"/>
        <v>455.34000000000015</v>
      </c>
    </row>
    <row r="10" spans="1:19" ht="39.75" customHeight="1" x14ac:dyDescent="0.3">
      <c r="A10" s="69"/>
      <c r="B10" s="66"/>
      <c r="C10" s="18" t="s">
        <v>25</v>
      </c>
      <c r="D10" s="19">
        <f>'[1]июнь 2016'!U17</f>
        <v>500</v>
      </c>
      <c r="E10" s="20">
        <v>5000</v>
      </c>
      <c r="F10" s="21"/>
      <c r="G10" s="19"/>
      <c r="H10" s="19">
        <v>1381.45</v>
      </c>
      <c r="I10" s="19"/>
      <c r="J10" s="19"/>
      <c r="K10" s="19">
        <f>2581.31-650</f>
        <v>1931.31</v>
      </c>
      <c r="L10" s="19"/>
      <c r="M10" s="19">
        <v>2000</v>
      </c>
      <c r="N10" s="24"/>
      <c r="O10" s="22"/>
      <c r="P10" s="22"/>
      <c r="Q10" s="22"/>
      <c r="R10" s="22">
        <f t="shared" si="0"/>
        <v>5312.76</v>
      </c>
      <c r="S10" s="19">
        <f t="shared" si="1"/>
        <v>187.23999999999978</v>
      </c>
    </row>
    <row r="11" spans="1:19" ht="38.25" customHeight="1" x14ac:dyDescent="0.3">
      <c r="A11" s="69"/>
      <c r="B11" s="66"/>
      <c r="C11" s="18" t="s">
        <v>34</v>
      </c>
      <c r="D11" s="19">
        <v>1000</v>
      </c>
      <c r="E11" s="20">
        <v>0</v>
      </c>
      <c r="F11" s="21"/>
      <c r="G11" s="19"/>
      <c r="H11" s="24"/>
      <c r="I11" s="24"/>
      <c r="J11" s="19"/>
      <c r="K11" s="22">
        <v>650</v>
      </c>
      <c r="L11" s="22"/>
      <c r="M11" s="24"/>
      <c r="N11" s="24"/>
      <c r="O11" s="22"/>
      <c r="P11" s="22"/>
      <c r="Q11" s="22"/>
      <c r="R11" s="22">
        <f t="shared" si="0"/>
        <v>650</v>
      </c>
      <c r="S11" s="19">
        <f t="shared" si="1"/>
        <v>350</v>
      </c>
    </row>
    <row r="12" spans="1:19" ht="63.75" customHeight="1" x14ac:dyDescent="0.3">
      <c r="A12" s="69"/>
      <c r="B12" s="66"/>
      <c r="C12" s="18" t="s">
        <v>33</v>
      </c>
      <c r="D12" s="19">
        <f>'[1]июнь 2016'!U27</f>
        <v>1429.989999999998</v>
      </c>
      <c r="E12" s="20">
        <v>0</v>
      </c>
      <c r="F12" s="21"/>
      <c r="G12" s="19"/>
      <c r="H12" s="24"/>
      <c r="I12" s="24"/>
      <c r="J12" s="19"/>
      <c r="K12" s="22"/>
      <c r="L12" s="22"/>
      <c r="M12" s="24"/>
      <c r="N12" s="19">
        <v>797</v>
      </c>
      <c r="O12" s="22"/>
      <c r="P12" s="22"/>
      <c r="Q12" s="22"/>
      <c r="R12" s="22">
        <f t="shared" si="0"/>
        <v>797</v>
      </c>
      <c r="S12" s="19">
        <f t="shared" si="1"/>
        <v>632.98999999999796</v>
      </c>
    </row>
    <row r="13" spans="1:19" ht="32.25" customHeight="1" x14ac:dyDescent="0.3">
      <c r="A13" s="69"/>
      <c r="B13" s="66"/>
      <c r="C13" s="57" t="s">
        <v>38</v>
      </c>
      <c r="D13" s="22">
        <f>'[1]июнь 2016'!U35</f>
        <v>7000</v>
      </c>
      <c r="E13" s="25">
        <v>0</v>
      </c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>
        <f t="shared" si="0"/>
        <v>0</v>
      </c>
      <c r="S13" s="19">
        <f t="shared" si="1"/>
        <v>7000</v>
      </c>
    </row>
    <row r="14" spans="1:19" ht="39.75" customHeight="1" x14ac:dyDescent="0.3">
      <c r="A14" s="70"/>
      <c r="B14" s="67"/>
      <c r="C14" s="26" t="s">
        <v>39</v>
      </c>
      <c r="D14" s="27">
        <v>41247.74</v>
      </c>
      <c r="E14" s="28">
        <v>163267.4</v>
      </c>
      <c r="F14" s="29">
        <v>469</v>
      </c>
      <c r="G14" s="29"/>
      <c r="H14" s="27"/>
      <c r="I14" s="27">
        <v>12102.19</v>
      </c>
      <c r="J14" s="27">
        <v>5422.46</v>
      </c>
      <c r="K14" s="27"/>
      <c r="L14" s="27"/>
      <c r="M14" s="27"/>
      <c r="N14" s="27"/>
      <c r="O14" s="27">
        <f>4.96+29.93</f>
        <v>34.89</v>
      </c>
      <c r="P14" s="27"/>
      <c r="Q14" s="27"/>
      <c r="R14" s="22">
        <f t="shared" si="0"/>
        <v>18028.54</v>
      </c>
      <c r="S14" s="19">
        <f t="shared" si="1"/>
        <v>186486.59999999998</v>
      </c>
    </row>
    <row r="15" spans="1:19" s="6" customFormat="1" ht="24.75" customHeight="1" x14ac:dyDescent="0.3">
      <c r="A15" s="60" t="s">
        <v>26</v>
      </c>
      <c r="B15" s="61"/>
      <c r="C15" s="30"/>
      <c r="D15" s="31">
        <f t="shared" ref="D15:R15" si="2">SUM(D8:D14)</f>
        <v>74343.47</v>
      </c>
      <c r="E15" s="32">
        <f t="shared" si="2"/>
        <v>168267.4</v>
      </c>
      <c r="F15" s="31">
        <f t="shared" si="2"/>
        <v>12054</v>
      </c>
      <c r="G15" s="31">
        <f t="shared" si="2"/>
        <v>3010</v>
      </c>
      <c r="H15" s="31">
        <f t="shared" si="2"/>
        <v>1381.45</v>
      </c>
      <c r="I15" s="31">
        <f t="shared" si="2"/>
        <v>12131.99</v>
      </c>
      <c r="J15" s="31">
        <f t="shared" si="2"/>
        <v>5422.46</v>
      </c>
      <c r="K15" s="31">
        <f t="shared" si="2"/>
        <v>2581.31</v>
      </c>
      <c r="L15" s="31">
        <f t="shared" si="2"/>
        <v>8000</v>
      </c>
      <c r="M15" s="31">
        <f t="shared" si="2"/>
        <v>2000</v>
      </c>
      <c r="N15" s="31">
        <f t="shared" si="2"/>
        <v>797</v>
      </c>
      <c r="O15" s="31">
        <f t="shared" si="2"/>
        <v>34.89</v>
      </c>
      <c r="P15" s="31">
        <f t="shared" si="2"/>
        <v>0</v>
      </c>
      <c r="Q15" s="31">
        <f t="shared" si="2"/>
        <v>0</v>
      </c>
      <c r="R15" s="33">
        <f t="shared" si="2"/>
        <v>47413.1</v>
      </c>
      <c r="S15" s="31">
        <f t="shared" si="1"/>
        <v>195197.77</v>
      </c>
    </row>
    <row r="16" spans="1:19" ht="39.75" customHeight="1" x14ac:dyDescent="0.3">
      <c r="A16" s="34">
        <v>2</v>
      </c>
      <c r="B16" s="35" t="s">
        <v>35</v>
      </c>
      <c r="C16" s="36" t="s">
        <v>27</v>
      </c>
      <c r="D16" s="37">
        <v>0</v>
      </c>
      <c r="E16" s="38">
        <v>17706</v>
      </c>
      <c r="F16" s="38"/>
      <c r="G16" s="4"/>
      <c r="H16" s="4"/>
      <c r="I16" s="4"/>
      <c r="J16" s="39"/>
      <c r="K16" s="39"/>
      <c r="L16" s="39"/>
      <c r="M16" s="39"/>
      <c r="N16" s="39"/>
      <c r="O16" s="39"/>
      <c r="P16" s="39"/>
      <c r="Q16" s="10">
        <v>17706</v>
      </c>
      <c r="R16" s="40">
        <f>Q16</f>
        <v>17706</v>
      </c>
      <c r="S16" s="19">
        <f t="shared" si="1"/>
        <v>0</v>
      </c>
    </row>
    <row r="17" spans="1:19" ht="56.25" x14ac:dyDescent="0.3">
      <c r="A17" s="34">
        <v>3</v>
      </c>
      <c r="B17" s="35" t="s">
        <v>31</v>
      </c>
      <c r="C17" s="41" t="s">
        <v>28</v>
      </c>
      <c r="D17" s="42">
        <v>526000.18999999994</v>
      </c>
      <c r="E17" s="43">
        <v>0</v>
      </c>
      <c r="F17" s="44">
        <v>179435</v>
      </c>
      <c r="G17" s="5"/>
      <c r="H17" s="5"/>
      <c r="I17" s="5"/>
      <c r="J17" s="45"/>
      <c r="K17" s="45"/>
      <c r="L17" s="45"/>
      <c r="M17" s="45"/>
      <c r="N17" s="46"/>
      <c r="O17" s="47">
        <f>4030+6200</f>
        <v>10230</v>
      </c>
      <c r="P17" s="47">
        <v>26970</v>
      </c>
      <c r="Q17" s="48"/>
      <c r="R17" s="47">
        <f>SUM(F17:Q17)</f>
        <v>216635</v>
      </c>
      <c r="S17" s="10">
        <f t="shared" si="1"/>
        <v>309365.18999999994</v>
      </c>
    </row>
    <row r="18" spans="1:19" ht="112.5" x14ac:dyDescent="0.3">
      <c r="A18" s="34">
        <v>4</v>
      </c>
      <c r="B18" s="35" t="s">
        <v>32</v>
      </c>
      <c r="C18" s="41" t="s">
        <v>40</v>
      </c>
      <c r="D18" s="42">
        <v>439880</v>
      </c>
      <c r="E18" s="43">
        <v>0</v>
      </c>
      <c r="F18" s="44">
        <f>42080+99000+154000</f>
        <v>295080</v>
      </c>
      <c r="G18" s="5"/>
      <c r="H18" s="5"/>
      <c r="I18" s="5"/>
      <c r="J18" s="45"/>
      <c r="K18" s="45"/>
      <c r="L18" s="45"/>
      <c r="M18" s="45"/>
      <c r="N18" s="46"/>
      <c r="O18" s="47">
        <f>1430+2200</f>
        <v>3630</v>
      </c>
      <c r="P18" s="47">
        <v>9570</v>
      </c>
      <c r="Q18" s="48"/>
      <c r="R18" s="47">
        <f>F18+O18+P18</f>
        <v>308280</v>
      </c>
      <c r="S18" s="10">
        <f t="shared" si="1"/>
        <v>131600</v>
      </c>
    </row>
    <row r="19" spans="1:19" ht="56.25" x14ac:dyDescent="0.3">
      <c r="A19" s="34">
        <v>5</v>
      </c>
      <c r="B19" s="49" t="s">
        <v>36</v>
      </c>
      <c r="C19" s="50" t="s">
        <v>37</v>
      </c>
      <c r="D19" s="42">
        <v>0</v>
      </c>
      <c r="E19" s="43">
        <v>500000</v>
      </c>
      <c r="F19" s="44"/>
      <c r="G19" s="5"/>
      <c r="H19" s="5"/>
      <c r="I19" s="5"/>
      <c r="J19" s="45"/>
      <c r="K19" s="45"/>
      <c r="L19" s="45"/>
      <c r="M19" s="45"/>
      <c r="N19" s="46"/>
      <c r="O19" s="47"/>
      <c r="P19" s="47"/>
      <c r="Q19" s="48"/>
      <c r="R19" s="47">
        <v>0</v>
      </c>
      <c r="S19" s="10">
        <f t="shared" si="1"/>
        <v>500000</v>
      </c>
    </row>
    <row r="20" spans="1:19" s="6" customFormat="1" ht="27" customHeight="1" x14ac:dyDescent="0.3">
      <c r="A20" s="86" t="s">
        <v>26</v>
      </c>
      <c r="B20" s="61"/>
      <c r="C20" s="51"/>
      <c r="D20" s="52">
        <f>SUM(D16:D19)</f>
        <v>965880.19</v>
      </c>
      <c r="E20" s="53">
        <f>SUM(E16:E19)</f>
        <v>517706</v>
      </c>
      <c r="F20" s="53">
        <f>SUM(F16:F19)</f>
        <v>474515</v>
      </c>
      <c r="G20" s="53">
        <f>SUM(G16:G19)</f>
        <v>0</v>
      </c>
      <c r="H20" s="53">
        <f>SUM(H16:H19)</f>
        <v>0</v>
      </c>
      <c r="I20" s="53">
        <f>SUM(I16:I19)</f>
        <v>0</v>
      </c>
      <c r="J20" s="53">
        <f>SUM(J16:J19)</f>
        <v>0</v>
      </c>
      <c r="K20" s="53">
        <f>SUM(K16:K19)</f>
        <v>0</v>
      </c>
      <c r="L20" s="53">
        <f>SUM(L16:L19)</f>
        <v>0</v>
      </c>
      <c r="M20" s="53">
        <f>SUM(M16:M19)</f>
        <v>0</v>
      </c>
      <c r="N20" s="53">
        <f>SUM(N16:N19)</f>
        <v>0</v>
      </c>
      <c r="O20" s="53">
        <f>SUM(O16:O19)</f>
        <v>13860</v>
      </c>
      <c r="P20" s="53">
        <f>SUM(P16:P19)</f>
        <v>36540</v>
      </c>
      <c r="Q20" s="53">
        <f>SUM(Q16:Q19)</f>
        <v>17706</v>
      </c>
      <c r="R20" s="54">
        <f>SUM(R16:R19)</f>
        <v>542621</v>
      </c>
      <c r="S20" s="31">
        <f>D20+E20-R20</f>
        <v>940965.19</v>
      </c>
    </row>
    <row r="21" spans="1:19" s="6" customFormat="1" ht="24.75" customHeight="1" x14ac:dyDescent="0.3">
      <c r="A21" s="58" t="s">
        <v>29</v>
      </c>
      <c r="B21" s="59"/>
      <c r="C21" s="1"/>
      <c r="D21" s="3">
        <f>D15+D20</f>
        <v>1040223.6599999999</v>
      </c>
      <c r="E21" s="3">
        <f>E20+E15</f>
        <v>685973.4</v>
      </c>
      <c r="F21" s="2">
        <f>F15+F20</f>
        <v>486569</v>
      </c>
      <c r="G21" s="2">
        <f>G15+G20</f>
        <v>3010</v>
      </c>
      <c r="H21" s="2">
        <f>H20+H15</f>
        <v>1381.45</v>
      </c>
      <c r="I21" s="2">
        <f>I15+I20</f>
        <v>12131.99</v>
      </c>
      <c r="J21" s="2">
        <f>J15+J20</f>
        <v>5422.46</v>
      </c>
      <c r="K21" s="2">
        <f>K15+K20</f>
        <v>2581.31</v>
      </c>
      <c r="L21" s="2">
        <f>L15+L20</f>
        <v>8000</v>
      </c>
      <c r="M21" s="2">
        <f>M15+M20</f>
        <v>2000</v>
      </c>
      <c r="N21" s="2">
        <f>N15+N20</f>
        <v>797</v>
      </c>
      <c r="O21" s="2">
        <f>O15+O20</f>
        <v>13894.89</v>
      </c>
      <c r="P21" s="2">
        <f>P20+P15</f>
        <v>36540</v>
      </c>
      <c r="Q21" s="2">
        <f>Q15+Q20</f>
        <v>17706</v>
      </c>
      <c r="R21" s="3">
        <f>R20+R15</f>
        <v>590034.1</v>
      </c>
      <c r="S21" s="2">
        <f>S20+S15</f>
        <v>1136162.96</v>
      </c>
    </row>
  </sheetData>
  <mergeCells count="29">
    <mergeCell ref="E3:E5"/>
    <mergeCell ref="A20:B20"/>
    <mergeCell ref="A7:C7"/>
    <mergeCell ref="P4:P5"/>
    <mergeCell ref="H4:H5"/>
    <mergeCell ref="I4:I5"/>
    <mergeCell ref="J4:J5"/>
    <mergeCell ref="G4:G5"/>
    <mergeCell ref="A1:S1"/>
    <mergeCell ref="A2:S2"/>
    <mergeCell ref="F3:R3"/>
    <mergeCell ref="S3:S5"/>
    <mergeCell ref="Q4:Q5"/>
    <mergeCell ref="R4:R5"/>
    <mergeCell ref="F4:F5"/>
    <mergeCell ref="N4:N5"/>
    <mergeCell ref="O4:O5"/>
    <mergeCell ref="K4:K5"/>
    <mergeCell ref="L4:L5"/>
    <mergeCell ref="M4:M5"/>
    <mergeCell ref="A3:A5"/>
    <mergeCell ref="B3:B5"/>
    <mergeCell ref="C3:C5"/>
    <mergeCell ref="D3:D5"/>
    <mergeCell ref="A21:B21"/>
    <mergeCell ref="A15:B15"/>
    <mergeCell ref="A6:J6"/>
    <mergeCell ref="B8:B14"/>
    <mergeCell ref="A8:A14"/>
  </mergeCells>
  <pageMargins left="0.7" right="0.7" top="0.75" bottom="0.75" header="0.3" footer="0.3"/>
  <pageSetup paperSize="9" scale="40" orientation="landscape" r:id="rId1"/>
  <ignoredErrors>
    <ignoredError sqref="R9 R11:R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2016-11-18T08:19:21Z</dcterms:modified>
</cp:coreProperties>
</file>