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7" i="1" l="1"/>
  <c r="O15" i="1" l="1"/>
  <c r="E16" i="1"/>
  <c r="N15" i="1"/>
  <c r="M15" i="1"/>
  <c r="L13" i="1"/>
  <c r="K13" i="1"/>
  <c r="H13" i="1"/>
  <c r="N12" i="1"/>
  <c r="M12" i="1"/>
  <c r="E12" i="1"/>
  <c r="E13" i="1" s="1"/>
  <c r="D12" i="1"/>
  <c r="O11" i="1"/>
  <c r="D11" i="1"/>
  <c r="N10" i="1"/>
  <c r="O10" i="1" s="1"/>
  <c r="D10" i="1"/>
  <c r="J9" i="1"/>
  <c r="J13" i="1" s="1"/>
  <c r="I9" i="1"/>
  <c r="I13" i="1" s="1"/>
  <c r="G9" i="1"/>
  <c r="G13" i="1" s="1"/>
  <c r="F9" i="1"/>
  <c r="D9" i="1"/>
  <c r="D8" i="1"/>
  <c r="P8" i="1" s="1"/>
  <c r="A1" i="1"/>
  <c r="I16" i="1" l="1"/>
  <c r="I17" i="1" s="1"/>
  <c r="G16" i="1"/>
  <c r="G17" i="1" s="1"/>
  <c r="H16" i="1"/>
  <c r="H17" i="1" s="1"/>
  <c r="P11" i="1"/>
  <c r="O12" i="1"/>
  <c r="P12" i="1" s="1"/>
  <c r="O9" i="1"/>
  <c r="P10" i="1"/>
  <c r="M13" i="1"/>
  <c r="E17" i="1"/>
  <c r="N13" i="1"/>
  <c r="D16" i="1"/>
  <c r="F16" i="1" s="1"/>
  <c r="D13" i="1"/>
  <c r="P15" i="1"/>
  <c r="F13" i="1"/>
  <c r="F17" i="1" l="1"/>
  <c r="K16" i="1"/>
  <c r="K17" i="1" s="1"/>
  <c r="J16" i="1"/>
  <c r="J17" i="1" s="1"/>
  <c r="O13" i="1"/>
  <c r="P13" i="1" s="1"/>
  <c r="P9" i="1"/>
  <c r="D17" i="1"/>
  <c r="M16" i="1" l="1"/>
  <c r="M17" i="1" s="1"/>
  <c r="N16" i="1"/>
  <c r="N17" i="1" s="1"/>
  <c r="L16" i="1"/>
  <c r="L17" i="1" s="1"/>
  <c r="O14" i="1" l="1"/>
  <c r="O16" i="1" s="1"/>
  <c r="P14" i="1" l="1"/>
  <c r="O17" i="1" l="1"/>
  <c r="P16" i="1"/>
  <c r="P17" i="1" s="1"/>
</calcChain>
</file>

<file path=xl/sharedStrings.xml><?xml version="1.0" encoding="utf-8"?>
<sst xmlns="http://schemas.openxmlformats.org/spreadsheetml/2006/main" count="33" uniqueCount="32">
  <si>
    <t>финансовый отчет о расходовании денежных средств за IV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</si>
  <si>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</si>
  <si>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</si>
  <si>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</si>
  <si>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</si>
  <si>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</si>
  <si>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</si>
  <si>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</si>
  <si>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</si>
  <si>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Охрана</t>
  </si>
  <si>
    <t>Вывоз мусора</t>
  </si>
  <si>
    <t>Водоснабжение</t>
  </si>
  <si>
    <t>Банковское обслужи-вание</t>
  </si>
  <si>
    <t>Бухгалтер-ское обслуживание</t>
  </si>
  <si>
    <t>Связь</t>
  </si>
  <si>
    <t>Налоги</t>
  </si>
  <si>
    <t>ЗП</t>
  </si>
  <si>
    <t>Итого</t>
  </si>
  <si>
    <t>Ноябрь</t>
  </si>
  <si>
    <t>Остаток денежных средств на 01.11.2016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</si>
  <si>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</si>
  <si>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</si>
  <si>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</si>
  <si>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ТД "Профторгэксперт"</t>
  </si>
  <si>
    <t>ООО "Ай Ти Вектор"</t>
  </si>
  <si>
    <t>Итого:</t>
  </si>
  <si>
    <t>Солнечная улыбка</t>
  </si>
  <si>
    <t>Наличные, ящик для сбора пожертвований</t>
  </si>
  <si>
    <t>ИТОГО</t>
  </si>
  <si>
    <t>Субсидия целевого
финансирования социально значимого проекта
"Лето со смыслом - 2016"</t>
  </si>
  <si>
    <t>Министерство социальных отношений Челябинской области</t>
  </si>
  <si>
    <t xml:space="preserve">Пожертвование от физических лиц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</si>
</sst>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3" borderId="1" xfId="0" applyFont="1" applyFill="1" applyBorder="1"/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10" fillId="0" borderId="0" xfId="0" applyFont="1" applyFill="1"/>
    <xf numFmtId="4" fontId="9" fillId="0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5;&#1083;&#1077;&#1085;&#1072;\Desktop\&#1088;&#1072;&#1089;&#1093;&#1086;&#1076;&#1099;%202014-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ьный"/>
      <sheetName val="Скоректированный"/>
      <sheetName val="январь"/>
      <sheetName val="февраль"/>
      <sheetName val="март1"/>
      <sheetName val="апрель"/>
      <sheetName val="май"/>
      <sheetName val="июнь"/>
      <sheetName val="июльь"/>
      <sheetName val="август (2)"/>
      <sheetName val="август"/>
      <sheetName val="июль"/>
      <sheetName val="март"/>
      <sheetName val="Лист2"/>
      <sheetName val="Лист3"/>
      <sheetName val="Лист1"/>
      <sheetName val="сент"/>
      <sheetName val="окт"/>
      <sheetName val="окт (2)"/>
      <sheetName val="ноябрь"/>
      <sheetName val="декабрь"/>
      <sheetName val="янв 2015"/>
      <sheetName val="янв "/>
      <sheetName val="февр 2015"/>
      <sheetName val="март 2015"/>
      <sheetName val="апрель15"/>
      <sheetName val="май15"/>
      <sheetName val="июнь 2015"/>
      <sheetName val="июль 2015"/>
      <sheetName val="август 2015 "/>
      <sheetName val="сентябрь 2015"/>
      <sheetName val="октябрь 2015"/>
      <sheetName val="ноябрь 2015"/>
      <sheetName val="декабрь 2015"/>
      <sheetName val="январь 2016"/>
      <sheetName val="февраль 2016"/>
      <sheetName val="март 2016"/>
      <sheetName val="апрель 2016"/>
      <sheetName val="май 2016"/>
      <sheetName val="июнь 2016"/>
      <sheetName val="июль 2016 (2)"/>
      <sheetName val="август 2016"/>
      <sheetName val="сентябрь2016"/>
      <sheetName val="октябрь"/>
      <sheetName val="ноябрь 2016"/>
      <sheetName val="декабрь 2016"/>
      <sheetName val="июль 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1">
          <cell r="A1" t="str">
    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>
        <row r="8">
          <cell r="U8">
            <v>2000</v>
          </cell>
        </row>
        <row r="13">
          <cell r="U13">
            <v>23548.300000000003</v>
          </cell>
        </row>
        <row r="15">
          <cell r="U15">
            <v>10000</v>
          </cell>
        </row>
        <row r="17">
          <cell r="U17">
            <v>5000</v>
          </cell>
        </row>
        <row r="38">
          <cell r="U38">
            <v>146535.91640000002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7"/>
  <sheetViews>
    <sheetView tabSelected="1" zoomScale="75" zoomScaleNormal="75" workbookViewId="0">
      <selection activeCell="L22" sqref="L22"/>
    </sheetView>
  </sheetViews>
  <sheetFormatPr defaultRowHeight="15" x14ac:dyDescent="0.25"/>
  <cols>
    <col min="1" max="1" width="3.140625" style="68" customWidth="1"/>
    <col min="2" max="2" width="27.5703125" style="68" customWidth="1"/>
    <col min="3" max="3" width="25.42578125" style="68" customWidth="1"/>
    <col min="4" max="4" width="16" style="68" customWidth="1"/>
    <col min="5" max="5" width="20.7109375" style="73" customWidth="1"/>
    <col min="6" max="6" width="18.85546875" style="73" customWidth="1"/>
    <col min="7" max="7" width="14.5703125" style="68" customWidth="1"/>
    <col min="8" max="9" width="13.42578125" style="68" customWidth="1"/>
    <col min="10" max="10" width="12.28515625" style="68" customWidth="1"/>
    <col min="11" max="11" width="13.140625" style="68" customWidth="1"/>
    <col min="12" max="12" width="12.85546875" style="68" customWidth="1"/>
    <col min="13" max="13" width="14" style="68" customWidth="1"/>
    <col min="14" max="14" width="14.28515625" style="68" customWidth="1"/>
    <col min="15" max="15" width="16.42578125" style="68" customWidth="1"/>
    <col min="16" max="16" width="15" style="68" customWidth="1"/>
    <col min="17" max="16384" width="9.140625" style="68"/>
  </cols>
  <sheetData>
    <row r="1" spans="1:16" ht="29.25" customHeight="1" x14ac:dyDescent="0.3">
      <c r="A1" s="27" t="str">
        <f>'[1]май 2016'!A1:V1</f>
        <v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69" customFormat="1" ht="29.25" customHeight="1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 x14ac:dyDescent="0.25">
      <c r="A3" s="29" t="s">
        <v>1</v>
      </c>
      <c r="B3" s="30" t="s">
        <v>2</v>
      </c>
      <c r="C3" s="29" t="s">
        <v>3</v>
      </c>
      <c r="D3" s="31" t="s">
        <v>4</v>
      </c>
      <c r="E3" s="30" t="s">
        <v>5</v>
      </c>
      <c r="F3" s="32" t="s">
        <v>6</v>
      </c>
      <c r="G3" s="33"/>
      <c r="H3" s="33"/>
      <c r="I3" s="33"/>
      <c r="J3" s="33"/>
      <c r="K3" s="33"/>
      <c r="L3" s="33"/>
      <c r="M3" s="33"/>
      <c r="N3" s="33"/>
      <c r="O3" s="34"/>
      <c r="P3" s="30" t="s">
        <v>7</v>
      </c>
    </row>
    <row r="4" spans="1:16" ht="30" customHeight="1" x14ac:dyDescent="0.25">
      <c r="A4" s="29"/>
      <c r="B4" s="35"/>
      <c r="C4" s="29"/>
      <c r="D4" s="31"/>
      <c r="E4" s="35"/>
      <c r="F4" s="31" t="s">
        <v>8</v>
      </c>
      <c r="G4" s="31" t="s">
        <v>9</v>
      </c>
      <c r="H4" s="30" t="s">
        <v>10</v>
      </c>
      <c r="I4" s="30" t="s">
        <v>11</v>
      </c>
      <c r="J4" s="36" t="s">
        <v>12</v>
      </c>
      <c r="K4" s="36" t="s">
        <v>13</v>
      </c>
      <c r="L4" s="36" t="s">
        <v>14</v>
      </c>
      <c r="M4" s="36" t="s">
        <v>15</v>
      </c>
      <c r="N4" s="36" t="s">
        <v>16</v>
      </c>
      <c r="O4" s="36" t="s">
        <v>17</v>
      </c>
      <c r="P4" s="35"/>
    </row>
    <row r="5" spans="1:16" ht="61.5" customHeight="1" x14ac:dyDescent="0.25">
      <c r="A5" s="29"/>
      <c r="B5" s="37"/>
      <c r="C5" s="29"/>
      <c r="D5" s="31"/>
      <c r="E5" s="37"/>
      <c r="F5" s="31"/>
      <c r="G5" s="31"/>
      <c r="H5" s="37"/>
      <c r="I5" s="37"/>
      <c r="J5" s="38"/>
      <c r="K5" s="38"/>
      <c r="L5" s="38"/>
      <c r="M5" s="38"/>
      <c r="N5" s="38"/>
      <c r="O5" s="38"/>
      <c r="P5" s="37"/>
    </row>
    <row r="6" spans="1:16" ht="26.25" x14ac:dyDescent="0.25">
      <c r="A6" s="39" t="s">
        <v>18</v>
      </c>
      <c r="B6" s="40"/>
      <c r="C6" s="40"/>
      <c r="D6" s="40"/>
      <c r="E6" s="40"/>
      <c r="F6" s="40"/>
      <c r="G6" s="40"/>
      <c r="H6" s="40"/>
      <c r="I6" s="40"/>
      <c r="J6" s="41"/>
      <c r="K6" s="41"/>
      <c r="L6" s="41"/>
      <c r="M6" s="6"/>
      <c r="N6" s="42"/>
      <c r="O6" s="41"/>
      <c r="P6" s="25"/>
    </row>
    <row r="7" spans="1:16" ht="35.25" customHeight="1" x14ac:dyDescent="0.25">
      <c r="A7" s="43" t="s">
        <v>19</v>
      </c>
      <c r="B7" s="44"/>
      <c r="C7" s="44"/>
      <c r="D7" s="45">
        <f>D17</f>
        <v>200284.21640000003</v>
      </c>
      <c r="E7" s="46"/>
      <c r="F7" s="47"/>
      <c r="G7" s="48"/>
      <c r="H7" s="48"/>
      <c r="I7" s="48"/>
      <c r="J7" s="41"/>
      <c r="K7" s="41"/>
      <c r="L7" s="41"/>
      <c r="M7" s="6"/>
      <c r="N7" s="42"/>
      <c r="O7" s="41"/>
      <c r="P7" s="25"/>
    </row>
    <row r="8" spans="1:16" ht="28.5" x14ac:dyDescent="0.25">
      <c r="A8" s="56">
        <v>1</v>
      </c>
      <c r="B8" s="30" t="s">
        <v>20</v>
      </c>
      <c r="C8" s="17" t="s">
        <v>21</v>
      </c>
      <c r="D8" s="50">
        <f>[1]октябрь!U8</f>
        <v>2000</v>
      </c>
      <c r="E8" s="51">
        <v>2000</v>
      </c>
      <c r="F8" s="4"/>
      <c r="G8" s="6"/>
      <c r="H8" s="6"/>
      <c r="I8" s="6"/>
      <c r="J8" s="6"/>
      <c r="K8" s="6"/>
      <c r="L8" s="6"/>
      <c r="M8" s="6"/>
      <c r="N8" s="6"/>
      <c r="O8" s="18">
        <v>0</v>
      </c>
      <c r="P8" s="6">
        <f>D8+E8-O8</f>
        <v>4000</v>
      </c>
    </row>
    <row r="9" spans="1:16" ht="42.75" x14ac:dyDescent="0.25">
      <c r="A9" s="57"/>
      <c r="B9" s="35"/>
      <c r="C9" s="17" t="s">
        <v>22</v>
      </c>
      <c r="D9" s="6">
        <f>[1]октябрь!U13</f>
        <v>23548.300000000003</v>
      </c>
      <c r="E9" s="5">
        <v>0</v>
      </c>
      <c r="F9" s="8">
        <f>3000+35+745+890+2690+400</f>
        <v>7760</v>
      </c>
      <c r="G9" s="6">
        <f>1000+1500+450</f>
        <v>2950</v>
      </c>
      <c r="H9" s="6">
        <v>658.35</v>
      </c>
      <c r="I9" s="6">
        <f>7.99+13.28</f>
        <v>21.27</v>
      </c>
      <c r="J9" s="6">
        <f>716.61+227.57+1500+144.6</f>
        <v>2588.7800000000002</v>
      </c>
      <c r="K9" s="6">
        <v>1600</v>
      </c>
      <c r="L9" s="6">
        <v>2000</v>
      </c>
      <c r="M9" s="18"/>
      <c r="N9" s="18"/>
      <c r="O9" s="18">
        <f>SUM(F9:N9)</f>
        <v>17578.400000000001</v>
      </c>
      <c r="P9" s="6">
        <f>D9+E9-O9</f>
        <v>5969.9000000000015</v>
      </c>
    </row>
    <row r="10" spans="1:16" ht="28.5" x14ac:dyDescent="0.25">
      <c r="A10" s="57"/>
      <c r="B10" s="35"/>
      <c r="C10" s="17" t="s">
        <v>23</v>
      </c>
      <c r="D10" s="6">
        <f>[1]октябрь!U15</f>
        <v>10000</v>
      </c>
      <c r="E10" s="5">
        <v>10000</v>
      </c>
      <c r="F10" s="8"/>
      <c r="G10" s="6"/>
      <c r="H10" s="6"/>
      <c r="I10" s="6"/>
      <c r="J10" s="6"/>
      <c r="K10" s="6"/>
      <c r="L10" s="6"/>
      <c r="M10" s="18"/>
      <c r="N10" s="18">
        <f>10000</f>
        <v>10000</v>
      </c>
      <c r="O10" s="18">
        <f>SUM(F10:N10)</f>
        <v>10000</v>
      </c>
      <c r="P10" s="6">
        <f>D10+E10-O10</f>
        <v>10000</v>
      </c>
    </row>
    <row r="11" spans="1:16" ht="24" customHeight="1" x14ac:dyDescent="0.25">
      <c r="A11" s="57"/>
      <c r="B11" s="35"/>
      <c r="C11" s="17" t="s">
        <v>24</v>
      </c>
      <c r="D11" s="6">
        <f>[1]октябрь!U17</f>
        <v>5000</v>
      </c>
      <c r="E11" s="5">
        <v>5000</v>
      </c>
      <c r="F11" s="8"/>
      <c r="G11" s="6"/>
      <c r="H11" s="6"/>
      <c r="I11" s="6"/>
      <c r="J11" s="6"/>
      <c r="K11" s="6"/>
      <c r="L11" s="6"/>
      <c r="M11" s="18"/>
      <c r="N11" s="18">
        <v>356.76</v>
      </c>
      <c r="O11" s="18">
        <f>SUM(F11:N11)</f>
        <v>356.76</v>
      </c>
      <c r="P11" s="6">
        <f>D11+E11-O11</f>
        <v>9643.24</v>
      </c>
    </row>
    <row r="12" spans="1:16" s="70" customFormat="1" ht="28.5" x14ac:dyDescent="0.25">
      <c r="A12" s="58"/>
      <c r="B12" s="37"/>
      <c r="C12" s="3" t="s">
        <v>31</v>
      </c>
      <c r="D12" s="19">
        <f>[1]октябрь!U38</f>
        <v>146535.91640000002</v>
      </c>
      <c r="E12" s="20">
        <f>5472+4133</f>
        <v>9605</v>
      </c>
      <c r="F12" s="21"/>
      <c r="G12" s="21"/>
      <c r="H12" s="19"/>
      <c r="I12" s="19"/>
      <c r="J12" s="19"/>
      <c r="K12" s="19"/>
      <c r="L12" s="19"/>
      <c r="M12" s="19">
        <f>7133.46+50.08+2557.76+24.522</f>
        <v>9765.8220000000001</v>
      </c>
      <c r="N12" s="19">
        <f>20675.38+5659.33+4636.82+1662.44+1726.08+4950.148</f>
        <v>39310.197999999997</v>
      </c>
      <c r="O12" s="18">
        <f>SUM(F12:N12)</f>
        <v>49076.02</v>
      </c>
      <c r="P12" s="6">
        <f>D12+E12-O12</f>
        <v>107064.89640000003</v>
      </c>
    </row>
    <row r="13" spans="1:16" ht="18" customHeight="1" x14ac:dyDescent="0.25">
      <c r="A13" s="66" t="s">
        <v>25</v>
      </c>
      <c r="B13" s="67"/>
      <c r="C13" s="59"/>
      <c r="D13" s="60">
        <f>SUM(D8:D12)</f>
        <v>187084.21640000003</v>
      </c>
      <c r="E13" s="61">
        <f>SUM(E8:E12)</f>
        <v>26605</v>
      </c>
      <c r="F13" s="60">
        <f>SUM(F8:F12)</f>
        <v>7760</v>
      </c>
      <c r="G13" s="60">
        <f>SUM(G8:G12)</f>
        <v>2950</v>
      </c>
      <c r="H13" s="60">
        <f>SUM(H8:H12)</f>
        <v>658.35</v>
      </c>
      <c r="I13" s="60">
        <f>SUM(I8:I12)</f>
        <v>21.27</v>
      </c>
      <c r="J13" s="60">
        <f>SUM(J8:J12)</f>
        <v>2588.7800000000002</v>
      </c>
      <c r="K13" s="60">
        <f>SUM(K8:K12)</f>
        <v>1600</v>
      </c>
      <c r="L13" s="60">
        <f>SUM(L8:L12)</f>
        <v>2000</v>
      </c>
      <c r="M13" s="60">
        <f>SUM(M8:M12)</f>
        <v>9765.8220000000001</v>
      </c>
      <c r="N13" s="60">
        <f>SUM(N8:N12)</f>
        <v>49666.957999999999</v>
      </c>
      <c r="O13" s="60">
        <f>SUM(O8:O12)</f>
        <v>77011.179999999993</v>
      </c>
      <c r="P13" s="60">
        <f>D13+E13-O13</f>
        <v>136678.03640000004</v>
      </c>
    </row>
    <row r="14" spans="1:16" ht="28.5" x14ac:dyDescent="0.25">
      <c r="A14" s="49">
        <v>2</v>
      </c>
      <c r="B14" s="1" t="s">
        <v>26</v>
      </c>
      <c r="C14" s="2" t="s">
        <v>27</v>
      </c>
      <c r="D14" s="4">
        <v>0</v>
      </c>
      <c r="E14" s="5">
        <v>0</v>
      </c>
      <c r="F14" s="5"/>
      <c r="G14" s="52"/>
      <c r="H14" s="52"/>
      <c r="I14" s="52"/>
      <c r="J14" s="71"/>
      <c r="K14" s="71"/>
      <c r="L14" s="71"/>
      <c r="M14" s="71"/>
      <c r="N14" s="71"/>
      <c r="O14" s="18">
        <f t="shared" ref="O14" si="0">SUM(M14:N14)</f>
        <v>0</v>
      </c>
      <c r="P14" s="6">
        <f>D14+E14-O14</f>
        <v>0</v>
      </c>
    </row>
    <row r="15" spans="1:16" ht="60" x14ac:dyDescent="0.25">
      <c r="A15" s="49">
        <v>3</v>
      </c>
      <c r="B15" s="74" t="s">
        <v>29</v>
      </c>
      <c r="C15" s="12" t="s">
        <v>30</v>
      </c>
      <c r="D15" s="26">
        <v>13200</v>
      </c>
      <c r="E15" s="13">
        <v>0</v>
      </c>
      <c r="F15" s="13"/>
      <c r="G15" s="53"/>
      <c r="H15" s="53"/>
      <c r="I15" s="53"/>
      <c r="J15" s="72"/>
      <c r="K15" s="72"/>
      <c r="L15" s="72"/>
      <c r="M15" s="14">
        <f>2200</f>
        <v>2200</v>
      </c>
      <c r="N15" s="14">
        <f>9570+1430</f>
        <v>11000</v>
      </c>
      <c r="O15" s="14">
        <f>SUM(F15:N15)</f>
        <v>13200</v>
      </c>
      <c r="P15" s="6">
        <f>D15+E15-O15</f>
        <v>0</v>
      </c>
    </row>
    <row r="16" spans="1:16" ht="18.75" customHeight="1" x14ac:dyDescent="0.25">
      <c r="A16" s="64" t="s">
        <v>25</v>
      </c>
      <c r="B16" s="65"/>
      <c r="C16" s="9"/>
      <c r="D16" s="10">
        <f>SUM(D14:D15)</f>
        <v>13200</v>
      </c>
      <c r="E16" s="15">
        <f>SUM(E14:E15)</f>
        <v>0</v>
      </c>
      <c r="F16" s="15">
        <f t="shared" ref="F16" si="1">SUM(D16:E16)</f>
        <v>13200</v>
      </c>
      <c r="G16" s="15">
        <f>SUM(G14:G15)</f>
        <v>0</v>
      </c>
      <c r="H16" s="15">
        <f>SUM(H14:H15)</f>
        <v>0</v>
      </c>
      <c r="I16" s="15">
        <f>SUM(I14:I15)</f>
        <v>0</v>
      </c>
      <c r="J16" s="15">
        <f>SUM(J14:J15)</f>
        <v>0</v>
      </c>
      <c r="K16" s="15">
        <f>SUM(K14:K15)</f>
        <v>0</v>
      </c>
      <c r="L16" s="15">
        <f>SUM(L14:L15)</f>
        <v>0</v>
      </c>
      <c r="M16" s="15">
        <f>SUM(M14:M15)</f>
        <v>2200</v>
      </c>
      <c r="N16" s="15">
        <f>SUM(N14:N15)</f>
        <v>11000</v>
      </c>
      <c r="O16" s="11">
        <f>SUM(O14:O15)</f>
        <v>13200</v>
      </c>
      <c r="P16" s="7">
        <f>D16+E16-O16</f>
        <v>0</v>
      </c>
    </row>
    <row r="17" spans="1:137" s="54" customFormat="1" ht="18.75" x14ac:dyDescent="0.3">
      <c r="A17" s="62" t="s">
        <v>28</v>
      </c>
      <c r="B17" s="63"/>
      <c r="C17" s="16"/>
      <c r="D17" s="23">
        <f>D13+D16</f>
        <v>200284.21640000003</v>
      </c>
      <c r="E17" s="24">
        <f>E16+E13</f>
        <v>26605</v>
      </c>
      <c r="F17" s="22">
        <f>F13+F16</f>
        <v>20960</v>
      </c>
      <c r="G17" s="22">
        <f>G13+G16</f>
        <v>2950</v>
      </c>
      <c r="H17" s="22">
        <f>H13+H16</f>
        <v>658.35</v>
      </c>
      <c r="I17" s="22">
        <f>I16+I13</f>
        <v>21.27</v>
      </c>
      <c r="J17" s="22">
        <f>J13+J16</f>
        <v>2588.7800000000002</v>
      </c>
      <c r="K17" s="22">
        <f>K13+K16</f>
        <v>1600</v>
      </c>
      <c r="L17" s="22">
        <f>L13+L16</f>
        <v>2000</v>
      </c>
      <c r="M17" s="22">
        <f>M13+M16</f>
        <v>11965.822</v>
      </c>
      <c r="N17" s="22">
        <f>N16+N13</f>
        <v>60666.957999999999</v>
      </c>
      <c r="O17" s="24">
        <f>O16+O13</f>
        <v>90211.18</v>
      </c>
      <c r="P17" s="24">
        <f>P16+P13</f>
        <v>136678.03640000004</v>
      </c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</row>
  </sheetData>
  <mergeCells count="26">
    <mergeCell ref="B8:B12"/>
    <mergeCell ref="A8:A12"/>
    <mergeCell ref="A17:B17"/>
    <mergeCell ref="A16:B16"/>
    <mergeCell ref="A13:B13"/>
    <mergeCell ref="O4:O5"/>
    <mergeCell ref="A6:I6"/>
    <mergeCell ref="A7:C7"/>
    <mergeCell ref="J4:J5"/>
    <mergeCell ref="K4:K5"/>
    <mergeCell ref="L4:L5"/>
    <mergeCell ref="M4:M5"/>
    <mergeCell ref="N4:N5"/>
    <mergeCell ref="G4:G5"/>
    <mergeCell ref="H4:H5"/>
    <mergeCell ref="I4:I5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2016-12-12T04:41:08Z</dcterms:modified>
</cp:coreProperties>
</file>