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6" i="1" l="1"/>
  <c r="Q15" i="1"/>
  <c r="Q10" i="1" l="1"/>
  <c r="R10" i="1" s="1"/>
  <c r="Q11" i="1"/>
  <c r="R11" i="1" s="1"/>
  <c r="L16" i="1"/>
  <c r="K16" i="1"/>
  <c r="J16" i="1"/>
  <c r="I16" i="1"/>
  <c r="H16" i="1"/>
  <c r="G16" i="1"/>
  <c r="E16" i="1"/>
  <c r="R15" i="1"/>
  <c r="O13" i="1"/>
  <c r="N13" i="1"/>
  <c r="M13" i="1"/>
  <c r="K13" i="1"/>
  <c r="G13" i="1"/>
  <c r="E13" i="1"/>
  <c r="P12" i="1"/>
  <c r="P13" i="1" s="1"/>
  <c r="F12" i="1"/>
  <c r="D12" i="1"/>
  <c r="L9" i="1"/>
  <c r="L13" i="1" s="1"/>
  <c r="J9" i="1"/>
  <c r="J13" i="1" s="1"/>
  <c r="I9" i="1"/>
  <c r="I13" i="1" s="1"/>
  <c r="H9" i="1"/>
  <c r="F9" i="1"/>
  <c r="D9" i="1"/>
  <c r="D8" i="1"/>
  <c r="R8" i="1" s="1"/>
  <c r="A1" i="1"/>
  <c r="L17" i="1" l="1"/>
  <c r="M16" i="1"/>
  <c r="M17" i="1" s="1"/>
  <c r="Q12" i="1"/>
  <c r="F13" i="1"/>
  <c r="F17" i="1" s="1"/>
  <c r="J17" i="1"/>
  <c r="G17" i="1"/>
  <c r="K17" i="1"/>
  <c r="I17" i="1"/>
  <c r="R12" i="1"/>
  <c r="D13" i="1"/>
  <c r="Q9" i="1"/>
  <c r="R9" i="1" s="1"/>
  <c r="E17" i="1"/>
  <c r="H13" i="1"/>
  <c r="H17" i="1" s="1"/>
  <c r="D16" i="1"/>
  <c r="O16" i="1" l="1"/>
  <c r="O17" i="1" s="1"/>
  <c r="P16" i="1"/>
  <c r="P17" i="1" s="1"/>
  <c r="N16" i="1"/>
  <c r="N17" i="1" s="1"/>
  <c r="Q13" i="1"/>
  <c r="R13" i="1" s="1"/>
  <c r="D17" i="1"/>
  <c r="Q14" i="1" l="1"/>
  <c r="Q16" i="1" l="1"/>
  <c r="R14" i="1"/>
  <c r="R16" i="1" l="1"/>
  <c r="R17" i="1" s="1"/>
  <c r="Q17" i="1"/>
</calcChain>
</file>

<file path=xl/sharedStrings.xml><?xml version="1.0" encoding="utf-8"?>
<sst xmlns="http://schemas.openxmlformats.org/spreadsheetml/2006/main" count="35" uniqueCount="34">
  <si>
    <t>финансовый отчет о расходовании денежных средств за IV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</si>
  <si>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</si>
  <si>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</si>
  <si>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</si>
  <si>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</si>
  <si>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</si>
  <si>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</si>
  <si>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</si>
  <si>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</si>
  <si>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</si>
  <si>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</si>
  <si>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Вывоз мусора</t>
  </si>
  <si>
    <t>Водоснабжение</t>
  </si>
  <si>
    <t>Теплоэнергия</t>
  </si>
  <si>
    <t>Электро-энергия</t>
  </si>
  <si>
    <t>Банковское обслужи-вание</t>
  </si>
  <si>
    <t>Бухгалтер-ское обслуживание</t>
  </si>
  <si>
    <t>Связь</t>
  </si>
  <si>
    <t>ЗП</t>
  </si>
  <si>
    <t>Итого</t>
  </si>
  <si>
    <t>Октябрь</t>
  </si>
  <si>
    <t>Остаток денежных средств на 01.10.2016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</si>
  <si>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</si>
  <si>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</si>
  <si>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</si>
  <si>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ТД "Профторгэксперт"</t>
  </si>
  <si>
    <t>ООО "Ай Ти Вектор"</t>
  </si>
  <si>
    <t>Итого:</t>
  </si>
  <si>
    <t>Солнечная улыбка</t>
  </si>
  <si>
    <t>Наличные, ящик для сбора пожертвований</t>
  </si>
  <si>
    <t>ИТОГО</t>
  </si>
  <si>
    <t xml:space="preserve">Пожертвование от физических лиц </t>
  </si>
  <si>
    <t>Субсидия целевого
финансирования социально значимого проекта
"Лето со смыслом - 2016"</t>
  </si>
  <si>
    <t>Министерство социальных отношений Челябинской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</si>
</sst>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wrapText="1"/>
    </xf>
    <xf numFmtId="4" fontId="5" fillId="3" borderId="1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2" borderId="0" xfId="0" applyFont="1" applyFill="1"/>
    <xf numFmtId="0" fontId="0" fillId="3" borderId="0" xfId="0" applyFont="1" applyFill="1"/>
    <xf numFmtId="4" fontId="0" fillId="3" borderId="0" xfId="0" applyNumberFormat="1" applyFont="1" applyFill="1"/>
    <xf numFmtId="4" fontId="9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ont="1" applyFill="1"/>
    <xf numFmtId="4" fontId="9" fillId="2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/>
    <xf numFmtId="0" fontId="6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2" borderId="7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/>
    <xf numFmtId="9" fontId="0" fillId="0" borderId="0" xfId="0" applyNumberFormat="1" applyFont="1" applyFill="1"/>
    <xf numFmtId="4" fontId="0" fillId="0" borderId="0" xfId="0" applyNumberFormat="1" applyFont="1" applyFill="1"/>
    <xf numFmtId="0" fontId="10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83;&#1077;&#1085;&#1072;\Desktop\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июль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8">
          <cell r="V8">
            <v>0</v>
          </cell>
        </row>
      </sheetData>
      <sheetData sheetId="38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39"/>
      <sheetData sheetId="40"/>
      <sheetData sheetId="41">
        <row r="13">
          <cell r="U13">
            <v>80085.600000000006</v>
          </cell>
        </row>
      </sheetData>
      <sheetData sheetId="42">
        <row r="13">
          <cell r="U13">
            <v>53664.23</v>
          </cell>
        </row>
        <row r="38">
          <cell r="U38">
            <v>171625.76640000002</v>
          </cell>
        </row>
      </sheetData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4"/>
  <sheetViews>
    <sheetView tabSelected="1" zoomScale="64" zoomScaleNormal="64" workbookViewId="0">
      <selection activeCell="F20" sqref="F20"/>
    </sheetView>
  </sheetViews>
  <sheetFormatPr defaultRowHeight="15" x14ac:dyDescent="0.25"/>
  <cols>
    <col min="1" max="1" width="3.140625" style="54" customWidth="1"/>
    <col min="2" max="2" width="19.42578125" style="54" customWidth="1"/>
    <col min="3" max="3" width="23.42578125" style="54" customWidth="1"/>
    <col min="4" max="4" width="16" style="54" customWidth="1"/>
    <col min="5" max="5" width="20.7109375" style="71" customWidth="1"/>
    <col min="6" max="6" width="18.85546875" style="71" customWidth="1"/>
    <col min="7" max="7" width="12.42578125" style="56" customWidth="1"/>
    <col min="8" max="8" width="14.5703125" style="54" customWidth="1"/>
    <col min="9" max="11" width="13.42578125" style="54" customWidth="1"/>
    <col min="12" max="12" width="11.140625" style="54" customWidth="1"/>
    <col min="13" max="13" width="12.28515625" style="54" customWidth="1"/>
    <col min="14" max="14" width="13.140625" style="54" customWidth="1"/>
    <col min="15" max="15" width="12.85546875" style="54" customWidth="1"/>
    <col min="16" max="16" width="14.28515625" style="54" customWidth="1"/>
    <col min="17" max="17" width="16.42578125" style="54" customWidth="1"/>
    <col min="18" max="18" width="15" style="54" customWidth="1"/>
    <col min="19" max="19" width="10.28515625" style="54" bestFit="1" customWidth="1"/>
    <col min="20" max="20" width="10" style="54" bestFit="1" customWidth="1"/>
    <col min="21" max="16384" width="9.140625" style="54"/>
  </cols>
  <sheetData>
    <row r="1" spans="1:36" x14ac:dyDescent="0.25">
      <c r="A1" s="53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36" s="56" customFormat="1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36" ht="15" customHeight="1" x14ac:dyDescent="0.25">
      <c r="A3" s="1" t="s">
        <v>1</v>
      </c>
      <c r="B3" s="2" t="s">
        <v>2</v>
      </c>
      <c r="C3" s="1" t="s">
        <v>3</v>
      </c>
      <c r="D3" s="3" t="s">
        <v>4</v>
      </c>
      <c r="E3" s="2" t="s">
        <v>5</v>
      </c>
      <c r="F3" s="4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 t="s">
        <v>7</v>
      </c>
    </row>
    <row r="4" spans="1:36" ht="30" customHeight="1" x14ac:dyDescent="0.25">
      <c r="A4" s="1"/>
      <c r="B4" s="8"/>
      <c r="C4" s="1"/>
      <c r="D4" s="3"/>
      <c r="E4" s="8"/>
      <c r="F4" s="3" t="s">
        <v>8</v>
      </c>
      <c r="G4" s="2" t="s">
        <v>9</v>
      </c>
      <c r="H4" s="3" t="s">
        <v>10</v>
      </c>
      <c r="I4" s="2" t="s">
        <v>11</v>
      </c>
      <c r="J4" s="2" t="s">
        <v>12</v>
      </c>
      <c r="K4" s="2" t="s">
        <v>13</v>
      </c>
      <c r="L4" s="9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/>
    </row>
    <row r="5" spans="1:36" ht="61.5" customHeight="1" x14ac:dyDescent="0.25">
      <c r="A5" s="1"/>
      <c r="B5" s="12"/>
      <c r="C5" s="1"/>
      <c r="D5" s="3"/>
      <c r="E5" s="12"/>
      <c r="F5" s="3"/>
      <c r="G5" s="12"/>
      <c r="H5" s="3"/>
      <c r="I5" s="12"/>
      <c r="J5" s="12"/>
      <c r="K5" s="12"/>
      <c r="L5" s="9"/>
      <c r="M5" s="13"/>
      <c r="N5" s="13"/>
      <c r="O5" s="13"/>
      <c r="P5" s="13"/>
      <c r="Q5" s="13"/>
      <c r="R5" s="14"/>
    </row>
    <row r="6" spans="1:36" ht="18.75" x14ac:dyDescent="0.25">
      <c r="A6" s="87" t="s">
        <v>20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15"/>
      <c r="N6" s="15"/>
      <c r="O6" s="15"/>
      <c r="P6" s="17"/>
      <c r="Q6" s="15"/>
      <c r="R6" s="18"/>
    </row>
    <row r="7" spans="1:36" ht="35.25" customHeight="1" x14ac:dyDescent="0.25">
      <c r="A7" s="57" t="s">
        <v>21</v>
      </c>
      <c r="B7" s="58"/>
      <c r="C7" s="58"/>
      <c r="D7" s="19">
        <v>238490</v>
      </c>
      <c r="E7" s="20"/>
      <c r="F7" s="21"/>
      <c r="G7" s="59"/>
      <c r="H7" s="59"/>
      <c r="I7" s="59"/>
      <c r="J7" s="59"/>
      <c r="K7" s="59"/>
      <c r="L7" s="60"/>
      <c r="M7" s="15"/>
      <c r="N7" s="15"/>
      <c r="O7" s="15"/>
      <c r="P7" s="17"/>
      <c r="Q7" s="15"/>
      <c r="R7" s="18"/>
    </row>
    <row r="8" spans="1:36" s="61" customFormat="1" ht="42.75" customHeight="1" x14ac:dyDescent="0.25">
      <c r="A8" s="22">
        <v>1</v>
      </c>
      <c r="B8" s="2" t="s">
        <v>22</v>
      </c>
      <c r="C8" s="23" t="s">
        <v>23</v>
      </c>
      <c r="D8" s="24">
        <f>'[1]апрель 2016'!V8</f>
        <v>0</v>
      </c>
      <c r="E8" s="25">
        <v>2000</v>
      </c>
      <c r="F8" s="26"/>
      <c r="G8" s="16"/>
      <c r="H8" s="16"/>
      <c r="I8" s="16"/>
      <c r="J8" s="16"/>
      <c r="K8" s="16"/>
      <c r="L8" s="16"/>
      <c r="M8" s="16"/>
      <c r="N8" s="16"/>
      <c r="O8" s="16"/>
      <c r="P8" s="16"/>
      <c r="Q8" s="27"/>
      <c r="R8" s="16">
        <f>D8+E8-Q8</f>
        <v>2000</v>
      </c>
    </row>
    <row r="9" spans="1:36" s="33" customFormat="1" ht="59.25" customHeight="1" x14ac:dyDescent="0.25">
      <c r="A9" s="28"/>
      <c r="B9" s="8"/>
      <c r="C9" s="73" t="s">
        <v>24</v>
      </c>
      <c r="D9" s="32">
        <f>[1]сентябрь2016!U13</f>
        <v>53664.23</v>
      </c>
      <c r="E9" s="31">
        <v>0</v>
      </c>
      <c r="F9" s="34">
        <f>200+477+666+1058</f>
        <v>2401</v>
      </c>
      <c r="G9" s="32">
        <v>4155.83</v>
      </c>
      <c r="H9" s="32">
        <f>1000+1500</f>
        <v>2500</v>
      </c>
      <c r="I9" s="32">
        <f>658.35+658.35</f>
        <v>1316.7</v>
      </c>
      <c r="J9" s="32">
        <f>296.48+473.02</f>
        <v>769.5</v>
      </c>
      <c r="K9" s="32">
        <v>19.79</v>
      </c>
      <c r="L9" s="32">
        <f>1462.03+1005.86+3606.61</f>
        <v>6074.5</v>
      </c>
      <c r="M9" s="32">
        <v>2878.61</v>
      </c>
      <c r="N9" s="32">
        <v>8000</v>
      </c>
      <c r="O9" s="32">
        <v>2000</v>
      </c>
      <c r="P9" s="74"/>
      <c r="Q9" s="74">
        <f>SUM(F9:P9)</f>
        <v>30115.93</v>
      </c>
      <c r="R9" s="32">
        <f>D9+E9-Q9</f>
        <v>23548.300000000003</v>
      </c>
    </row>
    <row r="10" spans="1:36" s="33" customFormat="1" ht="28.5" x14ac:dyDescent="0.25">
      <c r="A10" s="28"/>
      <c r="B10" s="8"/>
      <c r="C10" s="73" t="s">
        <v>25</v>
      </c>
      <c r="D10" s="32">
        <v>0</v>
      </c>
      <c r="E10" s="31">
        <v>10000</v>
      </c>
      <c r="F10" s="34"/>
      <c r="G10" s="32"/>
      <c r="H10" s="32"/>
      <c r="I10" s="32"/>
      <c r="J10" s="32"/>
      <c r="K10" s="32"/>
      <c r="L10" s="32"/>
      <c r="M10" s="32"/>
      <c r="N10" s="32"/>
      <c r="O10" s="32"/>
      <c r="P10" s="74"/>
      <c r="Q10" s="74">
        <f>SUM(F10:P10)</f>
        <v>0</v>
      </c>
      <c r="R10" s="32">
        <f>D10+E10-Q10</f>
        <v>10000</v>
      </c>
    </row>
    <row r="11" spans="1:36" s="33" customFormat="1" ht="28.5" x14ac:dyDescent="0.25">
      <c r="A11" s="28"/>
      <c r="B11" s="8"/>
      <c r="C11" s="73" t="s">
        <v>26</v>
      </c>
      <c r="D11" s="32">
        <v>0</v>
      </c>
      <c r="E11" s="31">
        <v>5000</v>
      </c>
      <c r="F11" s="34"/>
      <c r="G11" s="32"/>
      <c r="H11" s="32"/>
      <c r="I11" s="32"/>
      <c r="J11" s="32"/>
      <c r="K11" s="32"/>
      <c r="L11" s="32"/>
      <c r="M11" s="32"/>
      <c r="N11" s="32"/>
      <c r="O11" s="32"/>
      <c r="P11" s="74"/>
      <c r="Q11" s="74">
        <f>SUM(F11:P11)</f>
        <v>0</v>
      </c>
      <c r="R11" s="32">
        <f>D11+E11-Q11</f>
        <v>5000</v>
      </c>
    </row>
    <row r="12" spans="1:36" s="78" customFormat="1" ht="28.5" x14ac:dyDescent="0.25">
      <c r="A12" s="79"/>
      <c r="B12" s="12"/>
      <c r="C12" s="30" t="s">
        <v>31</v>
      </c>
      <c r="D12" s="75">
        <f>[1]сентябрь2016!U38</f>
        <v>171625.76640000002</v>
      </c>
      <c r="E12" s="76">
        <v>19008.05</v>
      </c>
      <c r="F12" s="77">
        <f>7000+1200+1200+18875.2</f>
        <v>28275.200000000001</v>
      </c>
      <c r="G12" s="77"/>
      <c r="H12" s="77"/>
      <c r="I12" s="75"/>
      <c r="J12" s="75"/>
      <c r="K12" s="75"/>
      <c r="L12" s="75"/>
      <c r="M12" s="75"/>
      <c r="N12" s="75"/>
      <c r="O12" s="75"/>
      <c r="P12" s="75">
        <f>10355.76+5466.94</f>
        <v>15822.7</v>
      </c>
      <c r="Q12" s="74">
        <f>SUM(F12:P12)</f>
        <v>44097.9</v>
      </c>
      <c r="R12" s="32">
        <f>D12+E12-Q12</f>
        <v>146535.91640000002</v>
      </c>
    </row>
    <row r="13" spans="1:36" s="62" customFormat="1" ht="18" customHeight="1" x14ac:dyDescent="0.25">
      <c r="A13" s="35" t="s">
        <v>27</v>
      </c>
      <c r="B13" s="36"/>
      <c r="C13" s="37"/>
      <c r="D13" s="38">
        <f>SUM(D8:D12)</f>
        <v>225289.99640000003</v>
      </c>
      <c r="E13" s="39">
        <f>SUM(E8:E12)</f>
        <v>36008.050000000003</v>
      </c>
      <c r="F13" s="38">
        <f>SUM(F8:F12)</f>
        <v>30676.2</v>
      </c>
      <c r="G13" s="38">
        <f>SUM(G8:G12)</f>
        <v>4155.83</v>
      </c>
      <c r="H13" s="38">
        <f>SUM(H8:H12)</f>
        <v>2500</v>
      </c>
      <c r="I13" s="38">
        <f>SUM(I8:I12)</f>
        <v>1316.7</v>
      </c>
      <c r="J13" s="38">
        <f>SUM(J8:J12)</f>
        <v>769.5</v>
      </c>
      <c r="K13" s="38">
        <f>SUM(K8:K12)</f>
        <v>19.79</v>
      </c>
      <c r="L13" s="38">
        <f>SUM(L8:L12)</f>
        <v>6074.5</v>
      </c>
      <c r="M13" s="38">
        <f>SUM(M8:M12)</f>
        <v>2878.61</v>
      </c>
      <c r="N13" s="38">
        <f>SUM(N8:N12)</f>
        <v>8000</v>
      </c>
      <c r="O13" s="38">
        <f>SUM(O8:O12)</f>
        <v>2000</v>
      </c>
      <c r="P13" s="38">
        <f>SUM(P8:P12)</f>
        <v>15822.7</v>
      </c>
      <c r="Q13" s="82">
        <f>SUM(Q8:Q12)</f>
        <v>74213.83</v>
      </c>
      <c r="R13" s="38">
        <f>D13+E13-Q13</f>
        <v>187084.21640000003</v>
      </c>
      <c r="S13" s="63"/>
      <c r="T13" s="63"/>
    </row>
    <row r="14" spans="1:36" s="62" customFormat="1" ht="28.5" x14ac:dyDescent="0.25">
      <c r="A14" s="40">
        <v>2</v>
      </c>
      <c r="B14" s="17" t="s">
        <v>28</v>
      </c>
      <c r="C14" s="23" t="s">
        <v>29</v>
      </c>
      <c r="D14" s="26">
        <v>0</v>
      </c>
      <c r="E14" s="29">
        <v>0</v>
      </c>
      <c r="F14" s="29"/>
      <c r="G14" s="16"/>
      <c r="H14" s="64"/>
      <c r="I14" s="64"/>
      <c r="J14" s="64"/>
      <c r="K14" s="64"/>
      <c r="L14" s="41"/>
      <c r="M14" s="41"/>
      <c r="N14" s="41"/>
      <c r="O14" s="41"/>
      <c r="P14" s="41"/>
      <c r="Q14" s="27">
        <f t="shared" ref="F14:Q15" si="0">SUM(O14:P14)</f>
        <v>0</v>
      </c>
      <c r="R14" s="32">
        <f>D14+E14-Q14</f>
        <v>0</v>
      </c>
      <c r="S14" s="65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</row>
    <row r="15" spans="1:36" s="62" customFormat="1" ht="90" x14ac:dyDescent="0.25">
      <c r="A15" s="40">
        <v>3</v>
      </c>
      <c r="B15" s="92" t="s">
        <v>32</v>
      </c>
      <c r="C15" s="43" t="s">
        <v>33</v>
      </c>
      <c r="D15" s="44">
        <v>13200</v>
      </c>
      <c r="E15" s="45">
        <v>0</v>
      </c>
      <c r="F15" s="46"/>
      <c r="G15" s="47"/>
      <c r="H15" s="66"/>
      <c r="I15" s="66"/>
      <c r="J15" s="66"/>
      <c r="K15" s="66"/>
      <c r="L15" s="48"/>
      <c r="M15" s="48"/>
      <c r="N15" s="48"/>
      <c r="O15" s="48"/>
      <c r="P15" s="49"/>
      <c r="Q15" s="27">
        <f t="shared" si="0"/>
        <v>0</v>
      </c>
      <c r="R15" s="16">
        <f>D15+E15-Q15</f>
        <v>13200</v>
      </c>
      <c r="S15" s="65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</row>
    <row r="16" spans="1:36" s="62" customFormat="1" ht="18.75" customHeight="1" x14ac:dyDescent="0.25">
      <c r="A16" s="50" t="s">
        <v>27</v>
      </c>
      <c r="B16" s="51"/>
      <c r="C16" s="42"/>
      <c r="D16" s="90">
        <f>SUM(D14:D15)</f>
        <v>13200</v>
      </c>
      <c r="E16" s="52">
        <f>SUM(E14:E15)</f>
        <v>0</v>
      </c>
      <c r="F16" s="52">
        <f>SUM(F14:F15)</f>
        <v>0</v>
      </c>
      <c r="G16" s="52">
        <f>SUM(G14:G15)</f>
        <v>0</v>
      </c>
      <c r="H16" s="52">
        <f>SUM(H14:H15)</f>
        <v>0</v>
      </c>
      <c r="I16" s="52">
        <f>SUM(I14:I15)</f>
        <v>0</v>
      </c>
      <c r="J16" s="52">
        <f>SUM(J14:J15)</f>
        <v>0</v>
      </c>
      <c r="K16" s="52">
        <f>SUM(K14:K15)</f>
        <v>0</v>
      </c>
      <c r="L16" s="52">
        <f>SUM(L14:L15)</f>
        <v>0</v>
      </c>
      <c r="M16" s="52">
        <f>SUM(M14:M15)</f>
        <v>0</v>
      </c>
      <c r="N16" s="52">
        <f>SUM(N14:N15)</f>
        <v>0</v>
      </c>
      <c r="O16" s="52">
        <f>SUM(O14:O15)</f>
        <v>0</v>
      </c>
      <c r="P16" s="52">
        <f>SUM(P14:P15)</f>
        <v>0</v>
      </c>
      <c r="Q16" s="91">
        <f>SUM(Q14:Q15)</f>
        <v>0</v>
      </c>
      <c r="R16" s="38">
        <f>D16+E16-Q16</f>
        <v>13200</v>
      </c>
    </row>
    <row r="17" spans="1:168" s="70" customFormat="1" ht="14.25" x14ac:dyDescent="0.2">
      <c r="A17" s="67" t="s">
        <v>30</v>
      </c>
      <c r="B17" s="67"/>
      <c r="C17" s="67"/>
      <c r="D17" s="81">
        <f>D13+D16</f>
        <v>238489.99640000003</v>
      </c>
      <c r="E17" s="80">
        <f>E16+E13</f>
        <v>36008.050000000003</v>
      </c>
      <c r="F17" s="68">
        <f>F13+F16</f>
        <v>30676.2</v>
      </c>
      <c r="G17" s="68">
        <f>G13+G16</f>
        <v>4155.83</v>
      </c>
      <c r="H17" s="68">
        <f>H13+H16</f>
        <v>2500</v>
      </c>
      <c r="I17" s="68">
        <f>I13+I16</f>
        <v>1316.7</v>
      </c>
      <c r="J17" s="68">
        <f>J16+J13</f>
        <v>769.5</v>
      </c>
      <c r="K17" s="68">
        <f>K13+K16</f>
        <v>19.79</v>
      </c>
      <c r="L17" s="68">
        <f>L13+L16</f>
        <v>6074.5</v>
      </c>
      <c r="M17" s="68">
        <f>M13+M16</f>
        <v>2878.61</v>
      </c>
      <c r="N17" s="68">
        <f>N13+N16</f>
        <v>8000</v>
      </c>
      <c r="O17" s="68">
        <f>O13+O16</f>
        <v>2000</v>
      </c>
      <c r="P17" s="68">
        <f>P16+P13</f>
        <v>15822.7</v>
      </c>
      <c r="Q17" s="80">
        <f>Q16+Q13</f>
        <v>74213.83</v>
      </c>
      <c r="R17" s="68">
        <f>R16+R13</f>
        <v>200284.21640000003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</row>
    <row r="19" spans="1:168" x14ac:dyDescent="0.25">
      <c r="E19" s="54"/>
      <c r="F19" s="83"/>
      <c r="G19" s="84"/>
      <c r="H19" s="33"/>
      <c r="I19" s="33"/>
      <c r="J19" s="33"/>
      <c r="K19" s="33"/>
      <c r="L19" s="33"/>
      <c r="M19" s="33"/>
      <c r="N19" s="33"/>
      <c r="O19" s="85"/>
      <c r="P19" s="33"/>
      <c r="Q19" s="33"/>
      <c r="R19" s="33"/>
      <c r="S19" s="72"/>
    </row>
    <row r="20" spans="1:168" x14ac:dyDescent="0.25">
      <c r="E20" s="54"/>
      <c r="F20" s="83"/>
      <c r="G20" s="84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86"/>
    </row>
    <row r="21" spans="1:168" x14ac:dyDescent="0.25">
      <c r="E21" s="54"/>
      <c r="F21" s="83"/>
      <c r="G21" s="84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68" x14ac:dyDescent="0.25">
      <c r="E22" s="54"/>
      <c r="F22" s="83"/>
      <c r="G22" s="8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68" x14ac:dyDescent="0.25">
      <c r="F23" s="83"/>
      <c r="G23" s="84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68" x14ac:dyDescent="0.25">
      <c r="F24" s="83"/>
      <c r="G24" s="84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68" x14ac:dyDescent="0.25">
      <c r="E25" s="54"/>
      <c r="F25" s="83"/>
      <c r="G25" s="84"/>
      <c r="H25" s="33"/>
      <c r="I25" s="33"/>
      <c r="J25" s="33"/>
      <c r="K25" s="33"/>
      <c r="L25" s="33"/>
      <c r="M25" s="33"/>
      <c r="N25" s="33"/>
      <c r="O25" s="33"/>
      <c r="P25" s="33"/>
      <c r="Q25" s="86"/>
      <c r="R25" s="33"/>
    </row>
    <row r="26" spans="1:168" x14ac:dyDescent="0.25">
      <c r="E26" s="54"/>
      <c r="F26" s="83"/>
      <c r="G26" s="84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86"/>
    </row>
    <row r="27" spans="1:168" x14ac:dyDescent="0.25">
      <c r="F27" s="83"/>
      <c r="G27" s="84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68" x14ac:dyDescent="0.25">
      <c r="F28" s="83"/>
      <c r="G28" s="84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68" x14ac:dyDescent="0.25">
      <c r="F29" s="83"/>
      <c r="G29" s="8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68" x14ac:dyDescent="0.25">
      <c r="F30" s="83"/>
      <c r="G30" s="84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68" x14ac:dyDescent="0.25">
      <c r="F31" s="83"/>
      <c r="G31" s="84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68" x14ac:dyDescent="0.25">
      <c r="F32" s="83"/>
      <c r="G32" s="84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5:18" x14ac:dyDescent="0.25">
      <c r="E33" s="54"/>
      <c r="F33" s="83"/>
      <c r="G33" s="84"/>
      <c r="H33" s="33"/>
      <c r="I33" s="33"/>
      <c r="J33" s="33"/>
      <c r="K33" s="33"/>
      <c r="L33" s="33"/>
      <c r="M33" s="33"/>
      <c r="N33" s="33"/>
      <c r="O33" s="33"/>
      <c r="P33" s="33"/>
      <c r="Q33" s="86"/>
      <c r="R33" s="33"/>
    </row>
    <row r="34" spans="5:18" x14ac:dyDescent="0.25">
      <c r="F34" s="83"/>
      <c r="G34" s="84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5:18" x14ac:dyDescent="0.25">
      <c r="F35" s="83"/>
      <c r="G35" s="84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5:18" x14ac:dyDescent="0.25">
      <c r="F36" s="83"/>
      <c r="G36" s="84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5:18" x14ac:dyDescent="0.25">
      <c r="F37" s="83"/>
      <c r="G37" s="84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5:18" x14ac:dyDescent="0.25">
      <c r="F38" s="83"/>
      <c r="G38" s="84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5:18" x14ac:dyDescent="0.25">
      <c r="F39" s="83"/>
      <c r="G39" s="84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5:18" x14ac:dyDescent="0.25">
      <c r="F40" s="83"/>
      <c r="G40" s="84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5:18" x14ac:dyDescent="0.25">
      <c r="F41" s="83"/>
      <c r="G41" s="84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5:18" x14ac:dyDescent="0.25">
      <c r="F42" s="83"/>
      <c r="G42" s="84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5:18" x14ac:dyDescent="0.25">
      <c r="F43" s="83"/>
      <c r="G43" s="84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5:18" x14ac:dyDescent="0.25">
      <c r="F44" s="83"/>
      <c r="G44" s="84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5:18" x14ac:dyDescent="0.25">
      <c r="F45" s="83"/>
      <c r="G45" s="84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5:18" x14ac:dyDescent="0.25">
      <c r="F46" s="83"/>
      <c r="G46" s="84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5:18" x14ac:dyDescent="0.25">
      <c r="F47" s="83"/>
      <c r="G47" s="84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5:18" x14ac:dyDescent="0.25">
      <c r="F48" s="83"/>
      <c r="G48" s="84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6:18" x14ac:dyDescent="0.25">
      <c r="F49" s="83"/>
      <c r="G49" s="84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6:18" x14ac:dyDescent="0.25">
      <c r="F50" s="83"/>
      <c r="G50" s="84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6:18" x14ac:dyDescent="0.25">
      <c r="F51" s="83"/>
      <c r="G51" s="84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6:18" x14ac:dyDescent="0.25">
      <c r="F52" s="83"/>
      <c r="G52" s="84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6:18" x14ac:dyDescent="0.25">
      <c r="F53" s="83"/>
      <c r="G53" s="84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6:18" x14ac:dyDescent="0.25">
      <c r="F54" s="83"/>
      <c r="G54" s="84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</sheetData>
  <mergeCells count="25">
    <mergeCell ref="B8:B12"/>
    <mergeCell ref="A8:A12"/>
    <mergeCell ref="Q4:Q5"/>
    <mergeCell ref="A6:L6"/>
    <mergeCell ref="A7:C7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L4:L5"/>
    <mergeCell ref="A1:R1"/>
    <mergeCell ref="A2:R2"/>
    <mergeCell ref="A3:A5"/>
    <mergeCell ref="B3:B5"/>
    <mergeCell ref="C3:C5"/>
    <mergeCell ref="D3:D5"/>
    <mergeCell ref="E3:E5"/>
    <mergeCell ref="F3:Q3"/>
    <mergeCell ref="R3:R5"/>
    <mergeCell ref="F4:F5"/>
  </mergeCells>
  <pageMargins left="0.7" right="0.7" top="0.75" bottom="0.75" header="0.3" footer="0.3"/>
  <ignoredErrors>
    <ignoredError sqref="Q10:Q11" formulaRange="1"/>
    <ignoredError sqref="P17 J17 E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2016-11-18T09:47:23Z</dcterms:modified>
</cp:coreProperties>
</file>