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8" i="1" l="1"/>
  <c r="P16" i="1" l="1"/>
  <c r="P17" i="1"/>
  <c r="P14" i="1"/>
  <c r="Q14" i="1" s="1"/>
  <c r="P9" i="1"/>
  <c r="P10" i="1"/>
  <c r="Q10" i="1" s="1"/>
  <c r="M18" i="1"/>
  <c r="L18" i="1"/>
  <c r="K18" i="1"/>
  <c r="J18" i="1"/>
  <c r="I18" i="1"/>
  <c r="H18" i="1"/>
  <c r="G18" i="1"/>
  <c r="E18" i="1"/>
  <c r="D17" i="1"/>
  <c r="D16" i="1"/>
  <c r="P15" i="1"/>
  <c r="D15" i="1"/>
  <c r="O18" i="1"/>
  <c r="N18" i="1"/>
  <c r="M13" i="1"/>
  <c r="L13" i="1"/>
  <c r="K13" i="1"/>
  <c r="J13" i="1"/>
  <c r="I13" i="1"/>
  <c r="H13" i="1"/>
  <c r="G13" i="1"/>
  <c r="E13" i="1"/>
  <c r="O12" i="1"/>
  <c r="N12" i="1"/>
  <c r="N13" i="1" s="1"/>
  <c r="F12" i="1"/>
  <c r="F13" i="1" s="1"/>
  <c r="F19" i="1" s="1"/>
  <c r="D12" i="1"/>
  <c r="O11" i="1"/>
  <c r="P11" i="1" s="1"/>
  <c r="D9" i="1"/>
  <c r="P8" i="1"/>
  <c r="D8" i="1"/>
  <c r="A1" i="1"/>
  <c r="Q11" i="1" l="1"/>
  <c r="P18" i="1"/>
  <c r="P12" i="1"/>
  <c r="Q12" i="1" s="1"/>
  <c r="H19" i="1"/>
  <c r="Q15" i="1"/>
  <c r="I19" i="1"/>
  <c r="Q9" i="1"/>
  <c r="Q8" i="1"/>
  <c r="J19" i="1"/>
  <c r="L19" i="1"/>
  <c r="G19" i="1"/>
  <c r="M19" i="1"/>
  <c r="Q17" i="1"/>
  <c r="K19" i="1"/>
  <c r="Q16" i="1"/>
  <c r="E19" i="1"/>
  <c r="N19" i="1"/>
  <c r="D13" i="1"/>
  <c r="D18" i="1"/>
  <c r="O13" i="1"/>
  <c r="Q18" i="1" l="1"/>
  <c r="P13" i="1"/>
  <c r="P19" i="1" s="1"/>
  <c r="D19" i="1"/>
  <c r="O19" i="1"/>
  <c r="Q13" i="1" l="1"/>
  <c r="Q19" i="1" s="1"/>
</calcChain>
</file>

<file path=xl/sharedStrings.xml><?xml version="1.0" encoding="utf-8"?>
<sst xmlns="http://schemas.openxmlformats.org/spreadsheetml/2006/main" count="38" uniqueCount="37">
  <si>
    <t>финансовый отчет о расходовании денежных средств за III квартал 2016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</si>
  <si>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</si>
  <si>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</si>
  <si>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</si>
  <si>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</si>
  <si>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</si>
  <si>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</si>
  <si>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</si>
  <si>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</si>
  <si>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Содержание и текущий ремонт</t>
  </si>
  <si>
    <t>Охрана</t>
  </si>
  <si>
    <t>Водоснабжение</t>
  </si>
  <si>
    <t>Теплоэнергия</t>
  </si>
  <si>
    <t>Банковское обслужи-вание</t>
  </si>
  <si>
    <t>Бухгалтер-ское обслуживание</t>
  </si>
  <si>
    <t>Связь</t>
  </si>
  <si>
    <t>Налоги</t>
  </si>
  <si>
    <t>ЗП</t>
  </si>
  <si>
    <t>Итого</t>
  </si>
  <si>
    <t>Сентябрь</t>
  </si>
  <si>
    <t>Остаток денежных средств на 01.09.2016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</si>
  <si>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</si>
  <si>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</si>
  <si>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</si>
  <si>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ТД "Профторгэксперт"</t>
  </si>
  <si>
    <t>ООО "Ай Ти Вектор"</t>
  </si>
  <si>
    <t>Итого:</t>
  </si>
  <si>
    <t>Солнечная улыбка</t>
  </si>
  <si>
    <t>Наличные, ящик для сбора пожертвований</t>
  </si>
  <si>
    <t>Филиал ОАО "МРСК Урала"-"Челябэнерго"</t>
  </si>
  <si>
    <t>ИТОГО</t>
  </si>
  <si>
    <t xml:space="preserve">Пожертвование от физических лиц </t>
  </si>
  <si>
    <t>Реализация информационных проектов</t>
  </si>
  <si>
    <t>Субсидия целевого
финансирования социально значимого проекта
"Лето со смыслом - 2016"</t>
  </si>
  <si>
    <t>Министерство социальных отношений Челябинской области</t>
  </si>
  <si>
    <t>Программа "Лето Со Смыслом 2016. Подростковая смена"</t>
  </si>
  <si>
    <t>Фонд помощи детям "Обнаженные сердца"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</si>
</sst>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3" tint="-0.499984740745262"/>
      <name val="Times New Roman"/>
      <family val="1"/>
      <charset val="204"/>
    </font>
    <font>
      <sz val="11"/>
      <color theme="3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4" fontId="4" fillId="3" borderId="1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wrapText="1"/>
    </xf>
    <xf numFmtId="4" fontId="4" fillId="3" borderId="9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2" fillId="2" borderId="4" xfId="0" applyFont="1" applyFill="1" applyBorder="1" applyAlignment="1">
      <alignment horizontal="left" vertical="center"/>
    </xf>
    <xf numFmtId="0" fontId="0" fillId="2" borderId="0" xfId="0" applyFont="1" applyFill="1"/>
    <xf numFmtId="0" fontId="0" fillId="3" borderId="0" xfId="0" applyFont="1" applyFill="1"/>
    <xf numFmtId="4" fontId="0" fillId="3" borderId="0" xfId="0" applyNumberFormat="1" applyFont="1" applyFill="1"/>
    <xf numFmtId="4" fontId="9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ont="1" applyFill="1"/>
    <xf numFmtId="4" fontId="9" fillId="2" borderId="2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/>
    <xf numFmtId="9" fontId="0" fillId="0" borderId="0" xfId="0" applyNumberFormat="1" applyFont="1" applyFill="1"/>
    <xf numFmtId="0" fontId="1" fillId="0" borderId="0" xfId="0" applyFont="1" applyFill="1"/>
    <xf numFmtId="4" fontId="0" fillId="0" borderId="0" xfId="0" applyNumberFormat="1" applyFont="1" applyFill="1"/>
    <xf numFmtId="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5;&#1083;&#1077;&#1085;&#1072;\Desktop\&#1088;&#1072;&#1089;&#1093;&#1086;&#1076;&#1099;%202014-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ьный"/>
      <sheetName val="Скоректированный"/>
      <sheetName val="январь"/>
      <sheetName val="февраль"/>
      <sheetName val="март1"/>
      <sheetName val="апрель"/>
      <sheetName val="май"/>
      <sheetName val="июнь"/>
      <sheetName val="июльь"/>
      <sheetName val="август (2)"/>
      <sheetName val="август"/>
      <sheetName val="июль"/>
      <sheetName val="март"/>
      <sheetName val="Лист2"/>
      <sheetName val="Лист3"/>
      <sheetName val="Лист1"/>
      <sheetName val="сент"/>
      <sheetName val="окт"/>
      <sheetName val="окт (2)"/>
      <sheetName val="ноябрь"/>
      <sheetName val="декабрь"/>
      <sheetName val="янв 2015"/>
      <sheetName val="янв "/>
      <sheetName val="февр 2015"/>
      <sheetName val="март 2015"/>
      <sheetName val="апрель15"/>
      <sheetName val="май15"/>
      <sheetName val="июнь 2015"/>
      <sheetName val="июль 2015"/>
      <sheetName val="август 2015 "/>
      <sheetName val="сентябрь 2015"/>
      <sheetName val="октябрь 2015"/>
      <sheetName val="ноябрь 2015"/>
      <sheetName val="декабрь 2015"/>
      <sheetName val="январь 2016"/>
      <sheetName val="февраль 2016"/>
      <sheetName val="март 2016"/>
      <sheetName val="апрель 2016"/>
      <sheetName val="май 2016"/>
      <sheetName val="июнь 2016"/>
      <sheetName val="июль 2016 (2)"/>
      <sheetName val="август 2016"/>
      <sheetName val="сентябрь2016"/>
      <sheetName val="октябрь"/>
      <sheetName val="июль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8">
          <cell r="V8">
            <v>0</v>
          </cell>
        </row>
        <row r="11">
          <cell r="V11">
            <v>0</v>
          </cell>
        </row>
      </sheetData>
      <sheetData sheetId="38">
        <row r="1">
          <cell r="A1" t="str">
    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    </cell>
        </row>
      </sheetData>
      <sheetData sheetId="39"/>
      <sheetData sheetId="40"/>
      <sheetData sheetId="41">
        <row r="13">
          <cell r="U13">
            <v>80085.600000000006</v>
          </cell>
        </row>
        <row r="38">
          <cell r="U38">
            <v>214981.35000000003</v>
          </cell>
        </row>
        <row r="43">
          <cell r="U43">
            <v>8051.9399999999441</v>
          </cell>
        </row>
        <row r="44">
          <cell r="U44">
            <v>26400</v>
          </cell>
        </row>
        <row r="46">
          <cell r="U46">
            <v>296111.46999999997</v>
          </cell>
        </row>
      </sheetData>
      <sheetData sheetId="42">
        <row r="13">
          <cell r="U13">
            <v>53664.23</v>
          </cell>
        </row>
      </sheetData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9"/>
  <sheetViews>
    <sheetView tabSelected="1" topLeftCell="A4" zoomScale="71" zoomScaleNormal="71" workbookViewId="0">
      <selection activeCell="F19" sqref="F19"/>
    </sheetView>
  </sheetViews>
  <sheetFormatPr defaultRowHeight="15" x14ac:dyDescent="0.25"/>
  <cols>
    <col min="1" max="1" width="3.140625" style="38" customWidth="1"/>
    <col min="2" max="2" width="19" style="38" customWidth="1"/>
    <col min="3" max="3" width="27.28515625" style="38" customWidth="1"/>
    <col min="4" max="4" width="16" style="38" customWidth="1"/>
    <col min="5" max="5" width="20.7109375" style="50" customWidth="1"/>
    <col min="6" max="6" width="18.85546875" style="50" customWidth="1"/>
    <col min="7" max="7" width="12.42578125" style="39" customWidth="1"/>
    <col min="8" max="8" width="14.5703125" style="38" customWidth="1"/>
    <col min="9" max="10" width="13.42578125" style="38" customWidth="1"/>
    <col min="11" max="11" width="12.28515625" style="38" customWidth="1"/>
    <col min="12" max="12" width="13.140625" style="38" customWidth="1"/>
    <col min="13" max="13" width="12.85546875" style="38" customWidth="1"/>
    <col min="14" max="14" width="14" style="38" customWidth="1"/>
    <col min="15" max="15" width="14.28515625" style="38" customWidth="1"/>
    <col min="16" max="16" width="16.42578125" style="38" customWidth="1"/>
    <col min="17" max="17" width="15" style="38" customWidth="1"/>
    <col min="18" max="18" width="10.28515625" style="38" bestFit="1" customWidth="1"/>
    <col min="19" max="19" width="10" style="38" bestFit="1" customWidth="1"/>
    <col min="20" max="16384" width="9.140625" style="38"/>
  </cols>
  <sheetData>
    <row r="1" spans="1:143" ht="29.25" customHeight="1" x14ac:dyDescent="0.25">
      <c r="A1" s="85" t="str">
        <f>'[1]май 2016'!A1:V1</f>
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43" s="39" customFormat="1" ht="29.25" customHeight="1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43" ht="15" customHeight="1" x14ac:dyDescent="0.25">
      <c r="A3" s="87" t="s">
        <v>1</v>
      </c>
      <c r="B3" s="72" t="s">
        <v>2</v>
      </c>
      <c r="C3" s="87" t="s">
        <v>3</v>
      </c>
      <c r="D3" s="84" t="s">
        <v>4</v>
      </c>
      <c r="E3" s="72" t="s">
        <v>5</v>
      </c>
      <c r="F3" s="88" t="s">
        <v>6</v>
      </c>
      <c r="G3" s="89"/>
      <c r="H3" s="89"/>
      <c r="I3" s="89"/>
      <c r="J3" s="89"/>
      <c r="K3" s="89"/>
      <c r="L3" s="89"/>
      <c r="M3" s="89"/>
      <c r="N3" s="89"/>
      <c r="O3" s="89"/>
      <c r="P3" s="90"/>
      <c r="Q3" s="91" t="s">
        <v>7</v>
      </c>
    </row>
    <row r="4" spans="1:143" ht="30" customHeight="1" x14ac:dyDescent="0.25">
      <c r="A4" s="87"/>
      <c r="B4" s="73"/>
      <c r="C4" s="87"/>
      <c r="D4" s="84"/>
      <c r="E4" s="73"/>
      <c r="F4" s="84" t="s">
        <v>8</v>
      </c>
      <c r="G4" s="72" t="s">
        <v>9</v>
      </c>
      <c r="H4" s="84" t="s">
        <v>10</v>
      </c>
      <c r="I4" s="72" t="s">
        <v>11</v>
      </c>
      <c r="J4" s="72" t="s">
        <v>12</v>
      </c>
      <c r="K4" s="78" t="s">
        <v>13</v>
      </c>
      <c r="L4" s="78" t="s">
        <v>14</v>
      </c>
      <c r="M4" s="78" t="s">
        <v>15</v>
      </c>
      <c r="N4" s="78" t="s">
        <v>16</v>
      </c>
      <c r="O4" s="78" t="s">
        <v>17</v>
      </c>
      <c r="P4" s="78" t="s">
        <v>18</v>
      </c>
      <c r="Q4" s="92"/>
    </row>
    <row r="5" spans="1:143" ht="61.5" customHeight="1" x14ac:dyDescent="0.25">
      <c r="A5" s="87"/>
      <c r="B5" s="74"/>
      <c r="C5" s="87"/>
      <c r="D5" s="84"/>
      <c r="E5" s="74"/>
      <c r="F5" s="84"/>
      <c r="G5" s="74"/>
      <c r="H5" s="84"/>
      <c r="I5" s="74"/>
      <c r="J5" s="74"/>
      <c r="K5" s="79"/>
      <c r="L5" s="79"/>
      <c r="M5" s="79"/>
      <c r="N5" s="79"/>
      <c r="O5" s="79"/>
      <c r="P5" s="79"/>
      <c r="Q5" s="93"/>
    </row>
    <row r="6" spans="1:143" ht="20.25" x14ac:dyDescent="0.25">
      <c r="A6" s="80" t="s">
        <v>19</v>
      </c>
      <c r="B6" s="81"/>
      <c r="C6" s="81"/>
      <c r="D6" s="81"/>
      <c r="E6" s="81"/>
      <c r="F6" s="81"/>
      <c r="G6" s="81"/>
      <c r="H6" s="81"/>
      <c r="I6" s="81"/>
      <c r="J6" s="81"/>
      <c r="K6" s="1"/>
      <c r="L6" s="1"/>
      <c r="M6" s="1"/>
      <c r="N6" s="2"/>
      <c r="O6" s="3"/>
      <c r="P6" s="1"/>
      <c r="Q6" s="4"/>
    </row>
    <row r="7" spans="1:143" ht="35.25" customHeight="1" x14ac:dyDescent="0.25">
      <c r="A7" s="82" t="s">
        <v>20</v>
      </c>
      <c r="B7" s="83"/>
      <c r="C7" s="83"/>
      <c r="D7" s="5">
        <v>625630.36</v>
      </c>
      <c r="E7" s="6"/>
      <c r="F7" s="7"/>
      <c r="G7" s="40"/>
      <c r="H7" s="40"/>
      <c r="I7" s="40"/>
      <c r="J7" s="40"/>
      <c r="K7" s="1"/>
      <c r="L7" s="1"/>
      <c r="M7" s="1"/>
      <c r="N7" s="2"/>
      <c r="O7" s="3"/>
      <c r="P7" s="1"/>
      <c r="Q7" s="4"/>
    </row>
    <row r="8" spans="1:143" s="16" customFormat="1" ht="47.25" customHeight="1" x14ac:dyDescent="0.25">
      <c r="A8" s="69">
        <v>1</v>
      </c>
      <c r="B8" s="72" t="s">
        <v>21</v>
      </c>
      <c r="C8" s="12" t="s">
        <v>22</v>
      </c>
      <c r="D8" s="13">
        <f>'[1]апрель 2016'!V11</f>
        <v>0</v>
      </c>
      <c r="E8" s="14">
        <v>2000</v>
      </c>
      <c r="F8" s="13">
        <v>500</v>
      </c>
      <c r="G8" s="15"/>
      <c r="H8" s="15"/>
      <c r="I8" s="15"/>
      <c r="J8" s="15"/>
      <c r="K8" s="15"/>
      <c r="L8" s="15"/>
      <c r="M8" s="15"/>
      <c r="N8" s="15"/>
      <c r="O8" s="15">
        <v>1500</v>
      </c>
      <c r="P8" s="10">
        <f>SUM(F8:O8)</f>
        <v>2000</v>
      </c>
      <c r="Q8" s="2">
        <f t="shared" ref="Q8:Q18" si="0">D8+E8-P8</f>
        <v>0</v>
      </c>
    </row>
    <row r="9" spans="1:143" s="16" customFormat="1" ht="42.75" x14ac:dyDescent="0.25">
      <c r="A9" s="70"/>
      <c r="B9" s="73"/>
      <c r="C9" s="51" t="s">
        <v>23</v>
      </c>
      <c r="D9" s="15">
        <f>'[1]август 2016'!U13</f>
        <v>80085.600000000006</v>
      </c>
      <c r="E9" s="14">
        <v>0</v>
      </c>
      <c r="F9" s="18">
        <v>2252</v>
      </c>
      <c r="G9" s="15">
        <v>4825.5600000000004</v>
      </c>
      <c r="H9" s="15">
        <v>5000</v>
      </c>
      <c r="I9" s="15">
        <v>1654.56</v>
      </c>
      <c r="J9" s="15">
        <v>38.409999999999997</v>
      </c>
      <c r="K9" s="15">
        <v>2650.84</v>
      </c>
      <c r="L9" s="15">
        <v>8000</v>
      </c>
      <c r="M9" s="15">
        <v>2000</v>
      </c>
      <c r="N9" s="52"/>
      <c r="O9" s="52"/>
      <c r="P9" s="10">
        <f>SUM(F9:O9)</f>
        <v>26421.370000000003</v>
      </c>
      <c r="Q9" s="15">
        <f t="shared" si="0"/>
        <v>53664.23</v>
      </c>
    </row>
    <row r="10" spans="1:143" s="42" customFormat="1" ht="28.5" x14ac:dyDescent="0.25">
      <c r="A10" s="70"/>
      <c r="B10" s="73"/>
      <c r="C10" s="8" t="s">
        <v>24</v>
      </c>
      <c r="D10" s="2">
        <v>0</v>
      </c>
      <c r="E10" s="11">
        <v>10000</v>
      </c>
      <c r="F10" s="17"/>
      <c r="G10" s="2"/>
      <c r="H10" s="2"/>
      <c r="I10" s="2"/>
      <c r="J10" s="2"/>
      <c r="K10" s="2"/>
      <c r="L10" s="2"/>
      <c r="M10" s="2"/>
      <c r="N10" s="10"/>
      <c r="O10" s="10">
        <v>10000</v>
      </c>
      <c r="P10" s="10">
        <f>SUM(F10:O10)</f>
        <v>10000</v>
      </c>
      <c r="Q10" s="2">
        <f t="shared" si="0"/>
        <v>0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</row>
    <row r="11" spans="1:143" s="42" customFormat="1" x14ac:dyDescent="0.25">
      <c r="A11" s="70"/>
      <c r="B11" s="73"/>
      <c r="C11" s="8" t="s">
        <v>25</v>
      </c>
      <c r="D11" s="2">
        <v>0</v>
      </c>
      <c r="E11" s="11">
        <v>5000</v>
      </c>
      <c r="F11" s="17"/>
      <c r="G11" s="2"/>
      <c r="H11" s="2"/>
      <c r="I11" s="2"/>
      <c r="J11" s="2"/>
      <c r="K11" s="2"/>
      <c r="L11" s="2"/>
      <c r="M11" s="2"/>
      <c r="N11" s="10"/>
      <c r="O11" s="10">
        <f>4500+500</f>
        <v>5000</v>
      </c>
      <c r="P11" s="10">
        <f>SUM(F11:O11)</f>
        <v>5000</v>
      </c>
      <c r="Q11" s="2">
        <f t="shared" si="0"/>
        <v>0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</row>
    <row r="12" spans="1:143" s="56" customFormat="1" ht="31.5" customHeight="1" x14ac:dyDescent="0.25">
      <c r="A12" s="71"/>
      <c r="B12" s="74"/>
      <c r="C12" s="12" t="s">
        <v>31</v>
      </c>
      <c r="D12" s="53">
        <f>'[1]август 2016'!U38</f>
        <v>214981.35000000003</v>
      </c>
      <c r="E12" s="54">
        <v>27100</v>
      </c>
      <c r="F12" s="55">
        <f>925.65+149.23-500</f>
        <v>574.87999999999988</v>
      </c>
      <c r="G12" s="55"/>
      <c r="H12" s="55"/>
      <c r="I12" s="53"/>
      <c r="J12" s="53"/>
      <c r="K12" s="53"/>
      <c r="L12" s="53"/>
      <c r="M12" s="53"/>
      <c r="N12" s="53">
        <f>6975-5050+3251.3256+10100</f>
        <v>15276.3256</v>
      </c>
      <c r="O12" s="53">
        <f>19808.6-15000+16331.388-0.09+50000-16535.52</f>
        <v>54604.377999999997</v>
      </c>
      <c r="P12" s="10">
        <f>SUM(F12:O12)</f>
        <v>70455.583599999998</v>
      </c>
      <c r="Q12" s="15">
        <f t="shared" si="0"/>
        <v>171625.76640000002</v>
      </c>
    </row>
    <row r="13" spans="1:143" s="42" customFormat="1" ht="18" customHeight="1" x14ac:dyDescent="0.25">
      <c r="A13" s="19" t="s">
        <v>26</v>
      </c>
      <c r="B13" s="20"/>
      <c r="C13" s="21"/>
      <c r="D13" s="22">
        <f t="shared" ref="D13:P13" si="1">SUM(D8:D12)</f>
        <v>295066.95000000007</v>
      </c>
      <c r="E13" s="23">
        <f t="shared" si="1"/>
        <v>44100</v>
      </c>
      <c r="F13" s="22">
        <f t="shared" si="1"/>
        <v>3326.88</v>
      </c>
      <c r="G13" s="22">
        <f t="shared" si="1"/>
        <v>4825.5600000000004</v>
      </c>
      <c r="H13" s="22">
        <f t="shared" si="1"/>
        <v>5000</v>
      </c>
      <c r="I13" s="22">
        <f t="shared" si="1"/>
        <v>1654.56</v>
      </c>
      <c r="J13" s="22">
        <f t="shared" si="1"/>
        <v>38.409999999999997</v>
      </c>
      <c r="K13" s="22">
        <f t="shared" si="1"/>
        <v>2650.84</v>
      </c>
      <c r="L13" s="22">
        <f t="shared" si="1"/>
        <v>8000</v>
      </c>
      <c r="M13" s="22">
        <f t="shared" si="1"/>
        <v>2000</v>
      </c>
      <c r="N13" s="22">
        <f t="shared" si="1"/>
        <v>15276.3256</v>
      </c>
      <c r="O13" s="22">
        <f t="shared" si="1"/>
        <v>71104.377999999997</v>
      </c>
      <c r="P13" s="62">
        <f t="shared" si="1"/>
        <v>113876.95360000001</v>
      </c>
      <c r="Q13" s="22">
        <f t="shared" si="0"/>
        <v>225289.99640000006</v>
      </c>
      <c r="R13" s="43"/>
      <c r="S13" s="43"/>
    </row>
    <row r="14" spans="1:143" s="42" customFormat="1" ht="28.5" x14ac:dyDescent="0.25">
      <c r="A14" s="24">
        <v>2</v>
      </c>
      <c r="B14" s="3" t="s">
        <v>27</v>
      </c>
      <c r="C14" s="8" t="s">
        <v>28</v>
      </c>
      <c r="D14" s="9">
        <v>0</v>
      </c>
      <c r="E14" s="11">
        <v>0</v>
      </c>
      <c r="F14" s="11"/>
      <c r="G14" s="2"/>
      <c r="H14" s="44"/>
      <c r="I14" s="44"/>
      <c r="J14" s="44"/>
      <c r="K14" s="25"/>
      <c r="L14" s="25"/>
      <c r="M14" s="25"/>
      <c r="N14" s="25"/>
      <c r="O14" s="25"/>
      <c r="P14" s="33">
        <f>SUM(F14:O14)</f>
        <v>0</v>
      </c>
      <c r="Q14" s="15">
        <f t="shared" si="0"/>
        <v>0</v>
      </c>
      <c r="R14" s="45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</row>
    <row r="15" spans="1:143" s="42" customFormat="1" ht="45" x14ac:dyDescent="0.25">
      <c r="A15" s="24">
        <v>3</v>
      </c>
      <c r="B15" s="63" t="s">
        <v>32</v>
      </c>
      <c r="C15" s="27" t="s">
        <v>29</v>
      </c>
      <c r="D15" s="28">
        <f>'[1]август 2016'!U43</f>
        <v>8051.9399999999441</v>
      </c>
      <c r="E15" s="29">
        <v>0</v>
      </c>
      <c r="F15" s="30">
        <v>8051.94</v>
      </c>
      <c r="G15" s="31"/>
      <c r="H15" s="46"/>
      <c r="I15" s="46"/>
      <c r="J15" s="46"/>
      <c r="K15" s="32"/>
      <c r="L15" s="32"/>
      <c r="M15" s="32"/>
      <c r="N15" s="34"/>
      <c r="O15" s="33"/>
      <c r="P15" s="33">
        <f>SUM(F15:O15)</f>
        <v>8051.94</v>
      </c>
      <c r="Q15" s="2">
        <f t="shared" si="0"/>
        <v>-5.5479176808148623E-11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143" s="42" customFormat="1" ht="90" x14ac:dyDescent="0.25">
      <c r="A16" s="24">
        <v>4</v>
      </c>
      <c r="B16" s="63" t="s">
        <v>33</v>
      </c>
      <c r="C16" s="27" t="s">
        <v>34</v>
      </c>
      <c r="D16" s="28">
        <f>'[1]август 2016'!U44</f>
        <v>26400</v>
      </c>
      <c r="E16" s="29">
        <v>0</v>
      </c>
      <c r="F16" s="30"/>
      <c r="G16" s="31"/>
      <c r="H16" s="46"/>
      <c r="I16" s="46"/>
      <c r="J16" s="46"/>
      <c r="K16" s="32"/>
      <c r="L16" s="32"/>
      <c r="M16" s="32"/>
      <c r="N16" s="34">
        <v>2200</v>
      </c>
      <c r="O16" s="33">
        <v>11000</v>
      </c>
      <c r="P16" s="33">
        <f t="shared" ref="P16:P17" si="2">SUM(F16:O16)</f>
        <v>13200</v>
      </c>
      <c r="Q16" s="2">
        <f t="shared" si="0"/>
        <v>13200</v>
      </c>
      <c r="R16" s="45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167" s="42" customFormat="1" ht="60" x14ac:dyDescent="0.25">
      <c r="A17" s="24">
        <v>5</v>
      </c>
      <c r="B17" s="64" t="s">
        <v>35</v>
      </c>
      <c r="C17" s="27" t="s">
        <v>36</v>
      </c>
      <c r="D17" s="28">
        <f>'[1]август 2016'!U46</f>
        <v>296111.46999999997</v>
      </c>
      <c r="E17" s="29">
        <v>0</v>
      </c>
      <c r="F17" s="30">
        <v>27311.47</v>
      </c>
      <c r="G17" s="31"/>
      <c r="H17" s="46"/>
      <c r="I17" s="46"/>
      <c r="J17" s="46"/>
      <c r="K17" s="32"/>
      <c r="L17" s="32"/>
      <c r="M17" s="32"/>
      <c r="N17" s="34">
        <v>44800</v>
      </c>
      <c r="O17" s="33">
        <v>224000</v>
      </c>
      <c r="P17" s="33">
        <f t="shared" si="2"/>
        <v>296111.46999999997</v>
      </c>
      <c r="Q17" s="2">
        <f t="shared" si="0"/>
        <v>0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</row>
    <row r="18" spans="1:167" s="42" customFormat="1" ht="18.75" customHeight="1" x14ac:dyDescent="0.25">
      <c r="A18" s="35" t="s">
        <v>26</v>
      </c>
      <c r="B18" s="36"/>
      <c r="C18" s="26"/>
      <c r="D18" s="68">
        <f>SUM(D14:D17)</f>
        <v>330563.40999999992</v>
      </c>
      <c r="E18" s="37">
        <f>SUM(E14:E17)</f>
        <v>0</v>
      </c>
      <c r="F18" s="37">
        <f>SUM(F14:F17)</f>
        <v>35363.410000000003</v>
      </c>
      <c r="G18" s="37">
        <f t="shared" ref="G18:P18" si="3">SUM(G14:G17)</f>
        <v>0</v>
      </c>
      <c r="H18" s="37">
        <f t="shared" si="3"/>
        <v>0</v>
      </c>
      <c r="I18" s="37">
        <f t="shared" si="3"/>
        <v>0</v>
      </c>
      <c r="J18" s="37">
        <f t="shared" si="3"/>
        <v>0</v>
      </c>
      <c r="K18" s="37">
        <f t="shared" si="3"/>
        <v>0</v>
      </c>
      <c r="L18" s="37">
        <f t="shared" si="3"/>
        <v>0</v>
      </c>
      <c r="M18" s="37">
        <f t="shared" si="3"/>
        <v>0</v>
      </c>
      <c r="N18" s="37">
        <f t="shared" si="3"/>
        <v>47000</v>
      </c>
      <c r="O18" s="37">
        <f t="shared" si="3"/>
        <v>235000</v>
      </c>
      <c r="P18" s="66">
        <f t="shared" si="3"/>
        <v>317363.40999999997</v>
      </c>
      <c r="Q18" s="22">
        <f t="shared" si="0"/>
        <v>13199.999999999942</v>
      </c>
    </row>
    <row r="19" spans="1:167" s="49" customFormat="1" ht="14.25" x14ac:dyDescent="0.2">
      <c r="A19" s="75" t="s">
        <v>30</v>
      </c>
      <c r="B19" s="76"/>
      <c r="C19" s="77"/>
      <c r="D19" s="67">
        <f>D13+D18</f>
        <v>625630.36</v>
      </c>
      <c r="E19" s="65">
        <f>E18+E13</f>
        <v>44100</v>
      </c>
      <c r="F19" s="47">
        <f>F13+F18</f>
        <v>38690.29</v>
      </c>
      <c r="G19" s="47">
        <f>G13+G18</f>
        <v>4825.5600000000004</v>
      </c>
      <c r="H19" s="47">
        <f>H13+H18</f>
        <v>5000</v>
      </c>
      <c r="I19" s="47">
        <f>I18+I13</f>
        <v>1654.56</v>
      </c>
      <c r="J19" s="47">
        <f>J13+J18</f>
        <v>38.409999999999997</v>
      </c>
      <c r="K19" s="47">
        <f>K13+K18</f>
        <v>2650.84</v>
      </c>
      <c r="L19" s="47">
        <f>L13+L18</f>
        <v>8000</v>
      </c>
      <c r="M19" s="47">
        <f>M13+M18</f>
        <v>2000</v>
      </c>
      <c r="N19" s="47">
        <f>N13+N18</f>
        <v>62276.325599999996</v>
      </c>
      <c r="O19" s="47">
        <f>O18+O13</f>
        <v>306104.37800000003</v>
      </c>
      <c r="P19" s="65">
        <f>P18+P13</f>
        <v>431240.36359999998</v>
      </c>
      <c r="Q19" s="47">
        <f>Q18+Q13</f>
        <v>238489.9964</v>
      </c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</row>
    <row r="21" spans="1:167" x14ac:dyDescent="0.25">
      <c r="E21" s="38"/>
      <c r="F21" s="57"/>
      <c r="G21" s="58"/>
      <c r="H21" s="16"/>
      <c r="I21" s="16"/>
      <c r="J21" s="16"/>
      <c r="K21" s="16"/>
      <c r="L21" s="16"/>
      <c r="M21" s="59"/>
      <c r="N21" s="16"/>
      <c r="O21" s="16"/>
      <c r="P21" s="16"/>
      <c r="Q21" s="16"/>
      <c r="R21" s="61"/>
    </row>
    <row r="22" spans="1:167" x14ac:dyDescent="0.25">
      <c r="E22" s="38"/>
      <c r="F22" s="57"/>
      <c r="G22" s="58"/>
      <c r="H22" s="16"/>
      <c r="I22" s="16"/>
      <c r="J22" s="16"/>
      <c r="K22" s="16"/>
      <c r="L22" s="16"/>
      <c r="M22" s="16"/>
      <c r="N22" s="60"/>
      <c r="O22" s="16"/>
      <c r="P22" s="16"/>
      <c r="Q22" s="61"/>
      <c r="R22" s="16"/>
    </row>
    <row r="23" spans="1:167" x14ac:dyDescent="0.25">
      <c r="E23" s="38"/>
      <c r="F23" s="57"/>
      <c r="G23" s="58"/>
      <c r="H23" s="16"/>
      <c r="I23" s="16"/>
      <c r="J23" s="16"/>
      <c r="K23" s="16"/>
      <c r="L23" s="16"/>
      <c r="M23" s="16"/>
      <c r="N23" s="60"/>
      <c r="O23" s="16"/>
      <c r="P23" s="16"/>
      <c r="Q23" s="16"/>
      <c r="R23" s="16"/>
    </row>
    <row r="24" spans="1:167" x14ac:dyDescent="0.25">
      <c r="E24" s="38"/>
      <c r="F24" s="57"/>
      <c r="G24" s="58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67" x14ac:dyDescent="0.25">
      <c r="F25" s="57"/>
      <c r="G25" s="58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67" x14ac:dyDescent="0.25">
      <c r="F26" s="57"/>
      <c r="G26" s="58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67" x14ac:dyDescent="0.25">
      <c r="E27" s="38"/>
      <c r="F27" s="57"/>
      <c r="G27" s="58"/>
      <c r="H27" s="16"/>
      <c r="I27" s="16"/>
      <c r="J27" s="16"/>
      <c r="K27" s="16"/>
      <c r="L27" s="16"/>
      <c r="M27" s="16"/>
      <c r="N27" s="16"/>
      <c r="O27" s="16"/>
      <c r="P27" s="61"/>
      <c r="Q27" s="16"/>
      <c r="R27" s="16"/>
    </row>
    <row r="28" spans="1:167" x14ac:dyDescent="0.25">
      <c r="E28" s="38"/>
      <c r="F28" s="57"/>
      <c r="G28" s="58"/>
      <c r="H28" s="16"/>
      <c r="I28" s="16"/>
      <c r="J28" s="16"/>
      <c r="K28" s="16"/>
      <c r="L28" s="16"/>
      <c r="M28" s="16"/>
      <c r="N28" s="16"/>
      <c r="O28" s="16"/>
      <c r="P28" s="16"/>
      <c r="Q28" s="61"/>
      <c r="R28" s="16"/>
    </row>
    <row r="29" spans="1:167" x14ac:dyDescent="0.25">
      <c r="F29" s="57"/>
      <c r="G29" s="58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67" x14ac:dyDescent="0.25">
      <c r="F30" s="57"/>
      <c r="G30" s="58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67" x14ac:dyDescent="0.25">
      <c r="F31" s="57"/>
      <c r="G31" s="58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67" x14ac:dyDescent="0.25">
      <c r="E32" s="38"/>
      <c r="F32" s="57"/>
      <c r="G32" s="58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5:18" x14ac:dyDescent="0.25">
      <c r="E33" s="38"/>
      <c r="F33" s="57"/>
      <c r="G33" s="58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5:18" x14ac:dyDescent="0.25">
      <c r="E34" s="38"/>
      <c r="F34" s="57"/>
      <c r="G34" s="5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5:18" x14ac:dyDescent="0.25">
      <c r="E35" s="38"/>
      <c r="F35" s="57"/>
      <c r="G35" s="58"/>
      <c r="H35" s="16"/>
      <c r="I35" s="16"/>
      <c r="J35" s="16"/>
      <c r="K35" s="16"/>
      <c r="L35" s="16"/>
      <c r="M35" s="16"/>
      <c r="N35" s="16"/>
      <c r="O35" s="16"/>
      <c r="P35" s="61"/>
      <c r="Q35" s="16"/>
      <c r="R35" s="16"/>
    </row>
    <row r="36" spans="5:18" x14ac:dyDescent="0.25">
      <c r="E36" s="38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5:18" x14ac:dyDescent="0.25">
      <c r="F37" s="57"/>
      <c r="G37" s="5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5:18" x14ac:dyDescent="0.25">
      <c r="F38" s="57"/>
      <c r="G38" s="5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5:18" x14ac:dyDescent="0.25">
      <c r="F39" s="57"/>
      <c r="G39" s="5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</sheetData>
  <mergeCells count="25">
    <mergeCell ref="A1:Q1"/>
    <mergeCell ref="A2:Q2"/>
    <mergeCell ref="A3:A5"/>
    <mergeCell ref="B3:B5"/>
    <mergeCell ref="C3:C5"/>
    <mergeCell ref="D3:D5"/>
    <mergeCell ref="E3:E5"/>
    <mergeCell ref="F3:P3"/>
    <mergeCell ref="Q3:Q5"/>
    <mergeCell ref="F4:F5"/>
    <mergeCell ref="A8:A12"/>
    <mergeCell ref="B8:B12"/>
    <mergeCell ref="A19:C19"/>
    <mergeCell ref="P4:P5"/>
    <mergeCell ref="A6:J6"/>
    <mergeCell ref="A7:C7"/>
    <mergeCell ref="K4:K5"/>
    <mergeCell ref="L4:L5"/>
    <mergeCell ref="M4:M5"/>
    <mergeCell ref="N4:N5"/>
    <mergeCell ref="O4:O5"/>
    <mergeCell ref="G4:G5"/>
    <mergeCell ref="H4:H5"/>
    <mergeCell ref="I4:I5"/>
    <mergeCell ref="J4:J5"/>
  </mergeCells>
  <pageMargins left="0.7" right="0.7" top="0.75" bottom="0.75" header="0.3" footer="0.3"/>
  <ignoredErrors>
    <ignoredError sqref="P8:P12 P14:P17" formulaRange="1"/>
    <ignoredError sqref="P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2016-11-18T09:48:22Z</dcterms:modified>
</cp:coreProperties>
</file>