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S32" i="1" l="1"/>
  <c r="R32" i="1"/>
  <c r="D32" i="1"/>
  <c r="E32" i="1" l="1"/>
  <c r="F29" i="1"/>
  <c r="R29" i="1" s="1"/>
  <c r="O29" i="1"/>
  <c r="P29" i="1"/>
  <c r="P32" i="1" s="1"/>
  <c r="P33" i="1" s="1"/>
  <c r="R30" i="1"/>
  <c r="D27" i="1"/>
  <c r="E21" i="1"/>
  <c r="E27" i="1" s="1"/>
  <c r="J8" i="1"/>
  <c r="N8" i="1"/>
  <c r="R8" i="1"/>
  <c r="J9" i="1"/>
  <c r="R9" i="1"/>
  <c r="F10" i="1"/>
  <c r="R10" i="1" s="1"/>
  <c r="M10" i="1"/>
  <c r="R11" i="1"/>
  <c r="R12" i="1"/>
  <c r="R13" i="1"/>
  <c r="S13" i="1" s="1"/>
  <c r="R14" i="1"/>
  <c r="R15" i="1"/>
  <c r="R16" i="1"/>
  <c r="R17" i="1"/>
  <c r="R18" i="1"/>
  <c r="R19" i="1"/>
  <c r="R20" i="1"/>
  <c r="P21" i="1"/>
  <c r="R21" i="1" s="1"/>
  <c r="R22" i="1"/>
  <c r="S22" i="1" s="1"/>
  <c r="F23" i="1"/>
  <c r="R23" i="1" s="1"/>
  <c r="S23" i="1" s="1"/>
  <c r="F24" i="1"/>
  <c r="R24" i="1"/>
  <c r="R25" i="1"/>
  <c r="O26" i="1"/>
  <c r="R26" i="1" s="1"/>
  <c r="S26" i="1" s="1"/>
  <c r="Q32" i="1"/>
  <c r="Q27" i="1"/>
  <c r="Q33" i="1"/>
  <c r="P27" i="1"/>
  <c r="O27" i="1"/>
  <c r="O33" i="1" s="1"/>
  <c r="O32" i="1"/>
  <c r="N27" i="1"/>
  <c r="N33" i="1" s="1"/>
  <c r="N32" i="1"/>
  <c r="M27" i="1"/>
  <c r="M33" i="1" s="1"/>
  <c r="L27" i="1"/>
  <c r="L33" i="1" s="1"/>
  <c r="K27" i="1"/>
  <c r="K33" i="1"/>
  <c r="J27" i="1"/>
  <c r="J33" i="1" s="1"/>
  <c r="I27" i="1"/>
  <c r="I33" i="1" s="1"/>
  <c r="H27" i="1"/>
  <c r="H33" i="1" s="1"/>
  <c r="G27" i="1"/>
  <c r="G33" i="1"/>
  <c r="F27" i="1"/>
  <c r="R31" i="1"/>
  <c r="S31" i="1"/>
  <c r="S30" i="1"/>
  <c r="S25" i="1"/>
  <c r="S24" i="1"/>
  <c r="S20" i="1"/>
  <c r="S19" i="1"/>
  <c r="S18" i="1"/>
  <c r="S17" i="1"/>
  <c r="S16" i="1"/>
  <c r="S15" i="1"/>
  <c r="S14" i="1"/>
  <c r="S12" i="1"/>
  <c r="S11" i="1"/>
  <c r="S9" i="1"/>
  <c r="S8" i="1"/>
  <c r="S27" i="1" l="1"/>
  <c r="E33" i="1"/>
  <c r="R27" i="1"/>
  <c r="S10" i="1"/>
  <c r="S29" i="1"/>
  <c r="R33" i="1"/>
  <c r="F32" i="1"/>
  <c r="F33" i="1" s="1"/>
  <c r="S21" i="1"/>
  <c r="D33" i="1"/>
  <c r="S33" i="1" l="1"/>
</calcChain>
</file>

<file path=xl/sharedStrings.xml><?xml version="1.0" encoding="utf-8"?>
<sst xmlns="http://schemas.openxmlformats.org/spreadsheetml/2006/main" count="55" uniqueCount="53">
  <si>
    <t xml:space="preserve">Челябинская организация помощи детям "Звездный дождь"                                                                                                                                                                     </t>
  </si>
  <si>
    <t>финансовый отчет о расходовании денежных средств за II квартал 2016 года</t>
  </si>
  <si>
    <t>№</t>
  </si>
  <si>
    <t>Название программы</t>
  </si>
  <si>
    <t>Котрагенты</t>
  </si>
  <si>
    <t>Остаток на начало периода</t>
  </si>
  <si>
    <t>Приход денежных средств</t>
  </si>
  <si>
    <t>Статьи расходов</t>
  </si>
  <si>
    <t>Остаток на конец периода</t>
  </si>
  <si>
    <t xml:space="preserve">Материальные расходы </t>
  </si>
  <si>
    <t>Содержание и текущий ремонт</t>
  </si>
  <si>
    <t>Охрана</t>
  </si>
  <si>
    <t>Вывоз мусора</t>
  </si>
  <si>
    <t>Водоснабжение</t>
  </si>
  <si>
    <t>Банковское обслужи-вание</t>
  </si>
  <si>
    <t>Бухгалтер-ское обслуживание</t>
  </si>
  <si>
    <t>Связь</t>
  </si>
  <si>
    <t>Услуги доставки</t>
  </si>
  <si>
    <t>Налоги</t>
  </si>
  <si>
    <t>ЗП</t>
  </si>
  <si>
    <t>Подотчет</t>
  </si>
  <si>
    <t>Итого</t>
  </si>
  <si>
    <t>Март</t>
  </si>
  <si>
    <t>Остаток денежных средств на 01.03.2016</t>
  </si>
  <si>
    <t>Центр помощи детям "Звездный дождь"</t>
  </si>
  <si>
    <t>ИП Чинькова Юлия Викторовна</t>
  </si>
  <si>
    <t>ЧОО ООБФ "Российский детский фонд"</t>
  </si>
  <si>
    <t>ООО КА "Марьяж"</t>
  </si>
  <si>
    <t>ООО ТД "Профторгэксперт"</t>
  </si>
  <si>
    <t>ООО "Ажурсталь"</t>
  </si>
  <si>
    <t>ООО "Ай Ти Вектор"</t>
  </si>
  <si>
    <t>Информационная акция "Неделя солнечного кофе"</t>
  </si>
  <si>
    <t>ИП Банников</t>
  </si>
  <si>
    <t>ООО "Гмлмон"</t>
  </si>
  <si>
    <t>Благотворительный аукцион на выставке работ художника Петра Серебровского</t>
  </si>
  <si>
    <t>ИП Лебедева Е.В.</t>
  </si>
  <si>
    <t>ООО ЧЗБХ "Визирь Компани"</t>
  </si>
  <si>
    <t>ИП Фокин А.А.</t>
  </si>
  <si>
    <t>ООО "АМТЭК"</t>
  </si>
  <si>
    <t>Итого:</t>
  </si>
  <si>
    <t>Солнечная улыбка</t>
  </si>
  <si>
    <t>Наличные, ящик для сбора пожертвований</t>
  </si>
  <si>
    <t>Филиал ОАО "МРСК Урала"-"Челябэнерго"</t>
  </si>
  <si>
    <t>УФК по Челябинской области</t>
  </si>
  <si>
    <t>ИТОГО</t>
  </si>
  <si>
    <t>Команда Уполномоченного по правам человека по Челябинской области</t>
  </si>
  <si>
    <t>Команда "ЛДПР"</t>
  </si>
  <si>
    <t>Реализация информационных проектов</t>
  </si>
  <si>
    <t>Субсидия целевого
финансирования социально значимого проекта
"Лето со смыслом - 2016"</t>
  </si>
  <si>
    <t>Субсидия в соотв.с проектом "Шумовой муз.оркестр,творч.мастер"</t>
  </si>
  <si>
    <t>Министерство социальных отношений Челябинской области</t>
  </si>
  <si>
    <t>Пожертвование от физических лиц (Сбербанк)</t>
  </si>
  <si>
    <t>Пожертвование от физических лиц  (Банк Снежинский)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</si>
</sst>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3" tint="-0.49998474074526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4" fontId="8" fillId="2" borderId="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/>
    </xf>
    <xf numFmtId="4" fontId="12" fillId="4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2" borderId="0" xfId="0" applyFont="1" applyFill="1"/>
    <xf numFmtId="0" fontId="3" fillId="0" borderId="0" xfId="0" applyFont="1" applyFill="1"/>
    <xf numFmtId="0" fontId="3" fillId="3" borderId="0" xfId="0" applyFont="1" applyFill="1"/>
    <xf numFmtId="0" fontId="11" fillId="0" borderId="0" xfId="0" applyFont="1" applyFill="1"/>
    <xf numFmtId="4" fontId="10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" fontId="3" fillId="0" borderId="0" xfId="0" applyNumberFormat="1" applyFont="1"/>
    <xf numFmtId="0" fontId="4" fillId="0" borderId="1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8" fillId="3" borderId="10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3" fillId="3" borderId="0" xfId="0" applyNumberFormat="1" applyFont="1" applyFill="1"/>
    <xf numFmtId="4" fontId="9" fillId="3" borderId="2" xfId="0" applyNumberFormat="1" applyFont="1" applyFill="1" applyBorder="1" applyAlignment="1">
      <alignment horizontal="center" vertical="center"/>
    </xf>
    <xf numFmtId="2" fontId="9" fillId="2" borderId="2" xfId="1" applyNumberFormat="1" applyFont="1" applyFill="1" applyBorder="1" applyAlignment="1">
      <alignment horizontal="left" vertical="center" wrapText="1"/>
    </xf>
    <xf numFmtId="0" fontId="8" fillId="3" borderId="3" xfId="0" applyFont="1" applyFill="1" applyBorder="1" applyAlignment="1"/>
    <xf numFmtId="0" fontId="0" fillId="3" borderId="4" xfId="0" applyFill="1" applyBorder="1" applyAlignment="1"/>
    <xf numFmtId="0" fontId="0" fillId="3" borderId="5" xfId="0" applyFill="1" applyBorder="1" applyAlignment="1"/>
    <xf numFmtId="0" fontId="8" fillId="3" borderId="3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35"/>
  <sheetViews>
    <sheetView tabSelected="1" topLeftCell="A22" zoomScale="74" zoomScaleNormal="74" workbookViewId="0">
      <selection activeCell="E22" sqref="E22"/>
    </sheetView>
  </sheetViews>
  <sheetFormatPr defaultRowHeight="15" x14ac:dyDescent="0.25"/>
  <cols>
    <col min="1" max="1" width="3.140625" style="45" customWidth="1"/>
    <col min="2" max="2" width="17.42578125" style="45" customWidth="1"/>
    <col min="3" max="3" width="30" style="45" customWidth="1"/>
    <col min="4" max="4" width="19.140625" style="45" customWidth="1"/>
    <col min="5" max="5" width="20.7109375" style="52" customWidth="1"/>
    <col min="6" max="6" width="18.85546875" style="52" customWidth="1"/>
    <col min="7" max="7" width="12.42578125" style="46" customWidth="1"/>
    <col min="8" max="8" width="14.5703125" style="45" customWidth="1"/>
    <col min="9" max="10" width="13.42578125" style="45" customWidth="1"/>
    <col min="11" max="11" width="12.28515625" style="45" customWidth="1"/>
    <col min="12" max="12" width="13.140625" style="45" customWidth="1"/>
    <col min="13" max="13" width="12.85546875" style="45" customWidth="1"/>
    <col min="14" max="14" width="17.7109375" style="45" customWidth="1"/>
    <col min="15" max="15" width="14" style="45" customWidth="1"/>
    <col min="16" max="17" width="14.28515625" style="45" customWidth="1"/>
    <col min="18" max="18" width="16.42578125" style="45" customWidth="1"/>
    <col min="19" max="19" width="16.7109375" style="45" customWidth="1"/>
    <col min="20" max="21" width="10" style="45" bestFit="1" customWidth="1"/>
    <col min="22" max="16384" width="9.140625" style="45"/>
  </cols>
  <sheetData>
    <row r="1" spans="1:145" ht="18" customHeight="1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145" s="46" customFormat="1" ht="20.25" customHeight="1" x14ac:dyDescent="0.3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45" ht="15" customHeight="1" x14ac:dyDescent="0.25">
      <c r="A3" s="89" t="s">
        <v>2</v>
      </c>
      <c r="B3" s="81" t="s">
        <v>3</v>
      </c>
      <c r="C3" s="89" t="s">
        <v>4</v>
      </c>
      <c r="D3" s="86" t="s">
        <v>5</v>
      </c>
      <c r="E3" s="81" t="s">
        <v>6</v>
      </c>
      <c r="F3" s="90" t="s">
        <v>7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2"/>
      <c r="S3" s="93" t="s">
        <v>8</v>
      </c>
    </row>
    <row r="4" spans="1:145" ht="30" customHeight="1" x14ac:dyDescent="0.25">
      <c r="A4" s="89"/>
      <c r="B4" s="82"/>
      <c r="C4" s="89"/>
      <c r="D4" s="86"/>
      <c r="E4" s="82"/>
      <c r="F4" s="86" t="s">
        <v>9</v>
      </c>
      <c r="G4" s="81" t="s">
        <v>10</v>
      </c>
      <c r="H4" s="86" t="s">
        <v>11</v>
      </c>
      <c r="I4" s="81" t="s">
        <v>12</v>
      </c>
      <c r="J4" s="81" t="s">
        <v>13</v>
      </c>
      <c r="K4" s="73" t="s">
        <v>14</v>
      </c>
      <c r="L4" s="73" t="s">
        <v>15</v>
      </c>
      <c r="M4" s="73" t="s">
        <v>16</v>
      </c>
      <c r="N4" s="73" t="s">
        <v>17</v>
      </c>
      <c r="O4" s="73" t="s">
        <v>18</v>
      </c>
      <c r="P4" s="73" t="s">
        <v>19</v>
      </c>
      <c r="Q4" s="73" t="s">
        <v>20</v>
      </c>
      <c r="R4" s="73" t="s">
        <v>21</v>
      </c>
      <c r="S4" s="94"/>
    </row>
    <row r="5" spans="1:145" ht="40.5" customHeight="1" x14ac:dyDescent="0.25">
      <c r="A5" s="89"/>
      <c r="B5" s="85"/>
      <c r="C5" s="89"/>
      <c r="D5" s="86"/>
      <c r="E5" s="85"/>
      <c r="F5" s="86"/>
      <c r="G5" s="85"/>
      <c r="H5" s="86"/>
      <c r="I5" s="85"/>
      <c r="J5" s="85"/>
      <c r="K5" s="74"/>
      <c r="L5" s="74"/>
      <c r="M5" s="74"/>
      <c r="N5" s="74"/>
      <c r="O5" s="74"/>
      <c r="P5" s="74"/>
      <c r="Q5" s="74"/>
      <c r="R5" s="74"/>
      <c r="S5" s="95"/>
    </row>
    <row r="6" spans="1:145" ht="26.25" x14ac:dyDescent="0.25">
      <c r="A6" s="75" t="s">
        <v>22</v>
      </c>
      <c r="B6" s="76"/>
      <c r="C6" s="76"/>
      <c r="D6" s="76"/>
      <c r="E6" s="76"/>
      <c r="F6" s="76"/>
      <c r="G6" s="76"/>
      <c r="H6" s="76"/>
      <c r="I6" s="76"/>
      <c r="J6" s="76"/>
      <c r="K6" s="1"/>
      <c r="L6" s="1"/>
      <c r="M6" s="1"/>
      <c r="N6" s="1"/>
      <c r="O6" s="2"/>
      <c r="P6" s="3"/>
      <c r="Q6" s="3"/>
      <c r="R6" s="1"/>
      <c r="S6" s="4"/>
    </row>
    <row r="7" spans="1:145" ht="35.25" customHeight="1" x14ac:dyDescent="0.25">
      <c r="A7" s="77" t="s">
        <v>23</v>
      </c>
      <c r="B7" s="78"/>
      <c r="C7" s="78"/>
      <c r="D7" s="5">
        <v>1811168.53</v>
      </c>
      <c r="E7" s="6"/>
      <c r="F7" s="7"/>
      <c r="G7" s="8"/>
      <c r="H7" s="8"/>
      <c r="I7" s="8"/>
      <c r="J7" s="8"/>
      <c r="K7" s="1"/>
      <c r="L7" s="1"/>
      <c r="M7" s="1"/>
      <c r="N7" s="1"/>
      <c r="O7" s="2"/>
      <c r="P7" s="3"/>
      <c r="Q7" s="3"/>
      <c r="R7" s="1"/>
      <c r="S7" s="4"/>
    </row>
    <row r="8" spans="1:145" s="47" customFormat="1" ht="28.5" x14ac:dyDescent="0.25">
      <c r="A8" s="79">
        <v>4</v>
      </c>
      <c r="B8" s="81" t="s">
        <v>24</v>
      </c>
      <c r="C8" s="9" t="s">
        <v>25</v>
      </c>
      <c r="D8" s="10">
        <v>353.88</v>
      </c>
      <c r="E8" s="11">
        <v>2000</v>
      </c>
      <c r="F8" s="12"/>
      <c r="G8" s="2"/>
      <c r="H8" s="2"/>
      <c r="I8" s="2"/>
      <c r="J8" s="2">
        <f>394.04-83.67+404.07</f>
        <v>714.44</v>
      </c>
      <c r="K8" s="13">
        <v>340</v>
      </c>
      <c r="L8" s="13"/>
      <c r="M8" s="14"/>
      <c r="N8" s="13">
        <f>1310</f>
        <v>1310</v>
      </c>
      <c r="O8" s="2"/>
      <c r="P8" s="14"/>
      <c r="Q8" s="14"/>
      <c r="R8" s="13">
        <f t="shared" ref="R8:R26" si="0">SUM(F8:Q8)</f>
        <v>2364.44</v>
      </c>
      <c r="S8" s="2">
        <f t="shared" ref="S8:S27" si="1">D8+E8-R8</f>
        <v>-10.559999999999945</v>
      </c>
    </row>
    <row r="9" spans="1:145" s="48" customFormat="1" ht="44.25" customHeight="1" x14ac:dyDescent="0.25">
      <c r="A9" s="80"/>
      <c r="B9" s="82"/>
      <c r="C9" s="15" t="s">
        <v>26</v>
      </c>
      <c r="D9" s="16">
        <v>1077.3900000000001</v>
      </c>
      <c r="E9" s="17">
        <v>0</v>
      </c>
      <c r="F9" s="16"/>
      <c r="G9" s="18"/>
      <c r="H9" s="18"/>
      <c r="I9" s="18">
        <v>658.35</v>
      </c>
      <c r="J9" s="18">
        <f>310.37+83.67</f>
        <v>394.04</v>
      </c>
      <c r="K9" s="18">
        <v>25</v>
      </c>
      <c r="L9" s="18"/>
      <c r="M9" s="18"/>
      <c r="N9" s="18">
        <v>0</v>
      </c>
      <c r="O9" s="18"/>
      <c r="P9" s="18"/>
      <c r="Q9" s="18"/>
      <c r="R9" s="13">
        <f t="shared" si="0"/>
        <v>1077.3900000000001</v>
      </c>
      <c r="S9" s="2">
        <f t="shared" si="1"/>
        <v>0</v>
      </c>
    </row>
    <row r="10" spans="1:145" s="49" customFormat="1" ht="30.75" customHeight="1" x14ac:dyDescent="0.25">
      <c r="A10" s="19"/>
      <c r="B10" s="83"/>
      <c r="C10" s="9" t="s">
        <v>26</v>
      </c>
      <c r="D10" s="2">
        <v>6950.01</v>
      </c>
      <c r="E10" s="20">
        <v>20000</v>
      </c>
      <c r="F10" s="21">
        <f>1960+715</f>
        <v>2675</v>
      </c>
      <c r="G10" s="2">
        <v>3446.12</v>
      </c>
      <c r="H10" s="2">
        <v>1600</v>
      </c>
      <c r="I10" s="14"/>
      <c r="J10" s="14"/>
      <c r="K10" s="13"/>
      <c r="L10" s="13"/>
      <c r="M10" s="2">
        <f>1250+1250</f>
        <v>2500</v>
      </c>
      <c r="N10" s="2">
        <v>1310</v>
      </c>
      <c r="O10" s="13"/>
      <c r="P10" s="13"/>
      <c r="Q10" s="13"/>
      <c r="R10" s="13">
        <f t="shared" si="0"/>
        <v>11531.119999999999</v>
      </c>
      <c r="S10" s="2">
        <f t="shared" si="1"/>
        <v>15418.890000000003</v>
      </c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</row>
    <row r="11" spans="1:145" s="49" customFormat="1" ht="19.5" customHeight="1" x14ac:dyDescent="0.25">
      <c r="A11" s="19"/>
      <c r="B11" s="83"/>
      <c r="C11" s="9" t="s">
        <v>27</v>
      </c>
      <c r="D11" s="2">
        <v>224.96</v>
      </c>
      <c r="E11" s="20">
        <v>0</v>
      </c>
      <c r="F11" s="21"/>
      <c r="G11" s="2"/>
      <c r="H11" s="2"/>
      <c r="I11" s="14"/>
      <c r="J11" s="14"/>
      <c r="K11" s="13"/>
      <c r="L11" s="13"/>
      <c r="M11" s="14"/>
      <c r="N11" s="14"/>
      <c r="O11" s="13"/>
      <c r="P11" s="13"/>
      <c r="Q11" s="13"/>
      <c r="R11" s="13">
        <f t="shared" si="0"/>
        <v>0</v>
      </c>
      <c r="S11" s="2">
        <f t="shared" si="1"/>
        <v>224.96</v>
      </c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</row>
    <row r="12" spans="1:145" s="49" customFormat="1" ht="28.5" x14ac:dyDescent="0.25">
      <c r="A12" s="19"/>
      <c r="B12" s="83"/>
      <c r="C12" s="9" t="s">
        <v>28</v>
      </c>
      <c r="D12" s="2">
        <v>10000</v>
      </c>
      <c r="E12" s="20">
        <v>0</v>
      </c>
      <c r="F12" s="21"/>
      <c r="G12" s="2"/>
      <c r="H12" s="2"/>
      <c r="I12" s="14"/>
      <c r="J12" s="14"/>
      <c r="K12" s="13"/>
      <c r="L12" s="13"/>
      <c r="M12" s="14"/>
      <c r="N12" s="14"/>
      <c r="O12" s="13"/>
      <c r="P12" s="13"/>
      <c r="Q12" s="13"/>
      <c r="R12" s="13">
        <f t="shared" si="0"/>
        <v>0</v>
      </c>
      <c r="S12" s="2">
        <f t="shared" si="1"/>
        <v>10000</v>
      </c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</row>
    <row r="13" spans="1:145" s="49" customFormat="1" ht="21.75" customHeight="1" x14ac:dyDescent="0.25">
      <c r="A13" s="19"/>
      <c r="B13" s="83"/>
      <c r="C13" s="9" t="s">
        <v>29</v>
      </c>
      <c r="D13" s="2">
        <v>11455.73</v>
      </c>
      <c r="E13" s="20">
        <v>0</v>
      </c>
      <c r="F13" s="21"/>
      <c r="G13" s="2"/>
      <c r="H13" s="2"/>
      <c r="I13" s="14"/>
      <c r="J13" s="14"/>
      <c r="K13" s="13"/>
      <c r="L13" s="13"/>
      <c r="M13" s="14"/>
      <c r="N13" s="14"/>
      <c r="O13" s="13"/>
      <c r="P13" s="13"/>
      <c r="Q13" s="13"/>
      <c r="R13" s="13">
        <f t="shared" si="0"/>
        <v>0</v>
      </c>
      <c r="S13" s="2">
        <f t="shared" si="1"/>
        <v>11455.73</v>
      </c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</row>
    <row r="14" spans="1:145" s="49" customFormat="1" ht="21.75" customHeight="1" x14ac:dyDescent="0.25">
      <c r="A14" s="19"/>
      <c r="B14" s="83"/>
      <c r="C14" s="9" t="s">
        <v>30</v>
      </c>
      <c r="D14" s="2">
        <v>5000</v>
      </c>
      <c r="E14" s="20">
        <v>5000</v>
      </c>
      <c r="F14" s="21"/>
      <c r="G14" s="2"/>
      <c r="H14" s="2"/>
      <c r="I14" s="14"/>
      <c r="J14" s="14"/>
      <c r="K14" s="13"/>
      <c r="L14" s="13"/>
      <c r="M14" s="14"/>
      <c r="N14" s="14"/>
      <c r="O14" s="13"/>
      <c r="P14" s="13"/>
      <c r="Q14" s="13"/>
      <c r="R14" s="13">
        <f t="shared" si="0"/>
        <v>0</v>
      </c>
      <c r="S14" s="2">
        <f t="shared" si="1"/>
        <v>10000</v>
      </c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</row>
    <row r="15" spans="1:145" s="49" customFormat="1" ht="35.25" customHeight="1" x14ac:dyDescent="0.25">
      <c r="A15" s="19"/>
      <c r="B15" s="83"/>
      <c r="C15" s="9" t="s">
        <v>31</v>
      </c>
      <c r="D15" s="2">
        <v>5867.31</v>
      </c>
      <c r="E15" s="20">
        <v>0</v>
      </c>
      <c r="F15" s="21"/>
      <c r="G15" s="2"/>
      <c r="H15" s="2"/>
      <c r="I15" s="14"/>
      <c r="J15" s="14"/>
      <c r="K15" s="13"/>
      <c r="L15" s="13"/>
      <c r="M15" s="14"/>
      <c r="N15" s="14"/>
      <c r="O15" s="13"/>
      <c r="P15" s="13"/>
      <c r="Q15" s="13"/>
      <c r="R15" s="13">
        <f t="shared" si="0"/>
        <v>0</v>
      </c>
      <c r="S15" s="2">
        <f t="shared" si="1"/>
        <v>5867.31</v>
      </c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</row>
    <row r="16" spans="1:145" s="49" customFormat="1" ht="21" customHeight="1" x14ac:dyDescent="0.25">
      <c r="A16" s="19"/>
      <c r="B16" s="83"/>
      <c r="C16" s="9" t="s">
        <v>32</v>
      </c>
      <c r="D16" s="2">
        <v>600</v>
      </c>
      <c r="E16" s="20">
        <v>525</v>
      </c>
      <c r="F16" s="21">
        <v>540</v>
      </c>
      <c r="G16" s="2"/>
      <c r="H16" s="2"/>
      <c r="I16" s="14"/>
      <c r="J16" s="14"/>
      <c r="K16" s="13"/>
      <c r="L16" s="13"/>
      <c r="M16" s="14"/>
      <c r="N16" s="14"/>
      <c r="O16" s="13"/>
      <c r="P16" s="13"/>
      <c r="Q16" s="13"/>
      <c r="R16" s="13">
        <f t="shared" si="0"/>
        <v>540</v>
      </c>
      <c r="S16" s="2">
        <f t="shared" si="1"/>
        <v>585</v>
      </c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</row>
    <row r="17" spans="1:145" s="49" customFormat="1" ht="21" customHeight="1" x14ac:dyDescent="0.25">
      <c r="A17" s="19"/>
      <c r="B17" s="83"/>
      <c r="C17" s="9" t="s">
        <v>33</v>
      </c>
      <c r="D17" s="2">
        <v>0</v>
      </c>
      <c r="E17" s="20">
        <v>10000</v>
      </c>
      <c r="F17" s="21"/>
      <c r="G17" s="2"/>
      <c r="H17" s="2"/>
      <c r="I17" s="14"/>
      <c r="J17" s="14"/>
      <c r="K17" s="13"/>
      <c r="L17" s="13"/>
      <c r="M17" s="14"/>
      <c r="N17" s="14"/>
      <c r="O17" s="13"/>
      <c r="P17" s="13"/>
      <c r="Q17" s="13"/>
      <c r="R17" s="13">
        <f t="shared" si="0"/>
        <v>0</v>
      </c>
      <c r="S17" s="2">
        <f t="shared" si="1"/>
        <v>10000</v>
      </c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</row>
    <row r="18" spans="1:145" s="49" customFormat="1" ht="21" customHeight="1" x14ac:dyDescent="0.25">
      <c r="A18" s="19"/>
      <c r="B18" s="83"/>
      <c r="C18" s="9" t="s">
        <v>46</v>
      </c>
      <c r="D18" s="2">
        <v>0</v>
      </c>
      <c r="E18" s="20">
        <v>25000</v>
      </c>
      <c r="F18" s="21"/>
      <c r="G18" s="2"/>
      <c r="H18" s="2"/>
      <c r="I18" s="14"/>
      <c r="J18" s="14"/>
      <c r="K18" s="13"/>
      <c r="L18" s="13"/>
      <c r="M18" s="14"/>
      <c r="N18" s="14"/>
      <c r="O18" s="13"/>
      <c r="P18" s="13"/>
      <c r="Q18" s="13"/>
      <c r="R18" s="13">
        <f t="shared" si="0"/>
        <v>0</v>
      </c>
      <c r="S18" s="2">
        <f t="shared" si="1"/>
        <v>25000</v>
      </c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</row>
    <row r="19" spans="1:145" s="49" customFormat="1" ht="42.75" customHeight="1" x14ac:dyDescent="0.25">
      <c r="A19" s="19"/>
      <c r="B19" s="83"/>
      <c r="C19" s="9" t="s">
        <v>45</v>
      </c>
      <c r="D19" s="2">
        <v>0</v>
      </c>
      <c r="E19" s="20">
        <v>10000</v>
      </c>
      <c r="F19" s="21"/>
      <c r="G19" s="2"/>
      <c r="H19" s="2"/>
      <c r="I19" s="14"/>
      <c r="J19" s="14"/>
      <c r="K19" s="13"/>
      <c r="L19" s="13"/>
      <c r="M19" s="14"/>
      <c r="N19" s="14"/>
      <c r="O19" s="13"/>
      <c r="P19" s="13"/>
      <c r="Q19" s="13"/>
      <c r="R19" s="13">
        <f t="shared" si="0"/>
        <v>0</v>
      </c>
      <c r="S19" s="2">
        <f t="shared" si="1"/>
        <v>10000</v>
      </c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</row>
    <row r="20" spans="1:145" s="49" customFormat="1" ht="55.5" customHeight="1" x14ac:dyDescent="0.25">
      <c r="A20" s="19"/>
      <c r="B20" s="83"/>
      <c r="C20" s="9" t="s">
        <v>34</v>
      </c>
      <c r="D20" s="2">
        <v>0</v>
      </c>
      <c r="E20" s="20">
        <v>10150</v>
      </c>
      <c r="F20" s="21"/>
      <c r="G20" s="2"/>
      <c r="H20" s="2"/>
      <c r="I20" s="14"/>
      <c r="J20" s="14"/>
      <c r="K20" s="13"/>
      <c r="L20" s="13"/>
      <c r="M20" s="14"/>
      <c r="N20" s="14"/>
      <c r="O20" s="13"/>
      <c r="P20" s="13"/>
      <c r="Q20" s="13"/>
      <c r="R20" s="13">
        <f t="shared" si="0"/>
        <v>0</v>
      </c>
      <c r="S20" s="2">
        <f t="shared" si="1"/>
        <v>10150</v>
      </c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</row>
    <row r="21" spans="1:145" s="48" customFormat="1" ht="42" customHeight="1" x14ac:dyDescent="0.25">
      <c r="A21" s="22"/>
      <c r="B21" s="83"/>
      <c r="C21" s="23" t="s">
        <v>52</v>
      </c>
      <c r="D21" s="18">
        <v>0</v>
      </c>
      <c r="E21" s="17">
        <f>5000+12000+28830+1922+25000</f>
        <v>72752</v>
      </c>
      <c r="F21" s="16"/>
      <c r="G21" s="16"/>
      <c r="H21" s="16"/>
      <c r="I21" s="18"/>
      <c r="J21" s="18"/>
      <c r="K21" s="24"/>
      <c r="L21" s="24"/>
      <c r="M21" s="24"/>
      <c r="N21" s="24"/>
      <c r="O21" s="24"/>
      <c r="P21" s="24">
        <f>21932+13049.99</f>
        <v>34981.99</v>
      </c>
      <c r="Q21" s="24"/>
      <c r="R21" s="24">
        <f t="shared" si="0"/>
        <v>34981.99</v>
      </c>
      <c r="S21" s="18">
        <f t="shared" si="1"/>
        <v>37770.01</v>
      </c>
    </row>
    <row r="22" spans="1:145" s="48" customFormat="1" ht="30" customHeight="1" x14ac:dyDescent="0.25">
      <c r="A22" s="22"/>
      <c r="B22" s="83"/>
      <c r="C22" s="23" t="s">
        <v>35</v>
      </c>
      <c r="D22" s="24">
        <v>3575</v>
      </c>
      <c r="E22" s="25">
        <v>0</v>
      </c>
      <c r="F22" s="26"/>
      <c r="G22" s="26"/>
      <c r="H22" s="26"/>
      <c r="I22" s="24"/>
      <c r="J22" s="24"/>
      <c r="K22" s="24"/>
      <c r="L22" s="24"/>
      <c r="M22" s="24"/>
      <c r="N22" s="24"/>
      <c r="O22" s="24"/>
      <c r="P22" s="24"/>
      <c r="Q22" s="24"/>
      <c r="R22" s="24">
        <f t="shared" si="0"/>
        <v>0</v>
      </c>
      <c r="S22" s="18">
        <f t="shared" si="1"/>
        <v>3575</v>
      </c>
    </row>
    <row r="23" spans="1:145" s="48" customFormat="1" ht="34.5" customHeight="1" x14ac:dyDescent="0.25">
      <c r="A23" s="22"/>
      <c r="B23" s="83"/>
      <c r="C23" s="23" t="s">
        <v>36</v>
      </c>
      <c r="D23" s="24">
        <v>25000</v>
      </c>
      <c r="E23" s="25">
        <v>0</v>
      </c>
      <c r="F23" s="26">
        <f>6900+6000</f>
        <v>12900</v>
      </c>
      <c r="G23" s="26"/>
      <c r="H23" s="26"/>
      <c r="I23" s="24"/>
      <c r="J23" s="24"/>
      <c r="K23" s="24"/>
      <c r="L23" s="24">
        <v>8000</v>
      </c>
      <c r="M23" s="24"/>
      <c r="N23" s="24"/>
      <c r="O23" s="24"/>
      <c r="P23" s="24"/>
      <c r="Q23" s="24"/>
      <c r="R23" s="24">
        <f t="shared" si="0"/>
        <v>20900</v>
      </c>
      <c r="S23" s="18">
        <f t="shared" si="1"/>
        <v>4100</v>
      </c>
    </row>
    <row r="24" spans="1:145" s="48" customFormat="1" ht="27.75" customHeight="1" x14ac:dyDescent="0.25">
      <c r="A24" s="22"/>
      <c r="B24" s="83"/>
      <c r="C24" s="23" t="s">
        <v>37</v>
      </c>
      <c r="D24" s="24">
        <v>0</v>
      </c>
      <c r="E24" s="25">
        <v>15000</v>
      </c>
      <c r="F24" s="26">
        <f>10000</f>
        <v>10000</v>
      </c>
      <c r="G24" s="26"/>
      <c r="H24" s="26"/>
      <c r="I24" s="24"/>
      <c r="J24" s="24"/>
      <c r="K24" s="24">
        <v>2470.6</v>
      </c>
      <c r="L24" s="24"/>
      <c r="M24" s="24"/>
      <c r="N24" s="24">
        <v>575</v>
      </c>
      <c r="O24" s="24"/>
      <c r="P24" s="24"/>
      <c r="Q24" s="24"/>
      <c r="R24" s="24">
        <f t="shared" si="0"/>
        <v>13045.6</v>
      </c>
      <c r="S24" s="18">
        <f t="shared" si="1"/>
        <v>1954.3999999999996</v>
      </c>
    </row>
    <row r="25" spans="1:145" s="48" customFormat="1" ht="21" customHeight="1" x14ac:dyDescent="0.25">
      <c r="A25" s="22"/>
      <c r="B25" s="83"/>
      <c r="C25" s="23" t="s">
        <v>38</v>
      </c>
      <c r="D25" s="24">
        <v>0</v>
      </c>
      <c r="E25" s="25">
        <v>4000</v>
      </c>
      <c r="F25" s="26"/>
      <c r="G25" s="26"/>
      <c r="H25" s="26"/>
      <c r="I25" s="24"/>
      <c r="J25" s="24"/>
      <c r="K25" s="24"/>
      <c r="L25" s="24"/>
      <c r="M25" s="24"/>
      <c r="N25" s="24"/>
      <c r="O25" s="24"/>
      <c r="P25" s="24"/>
      <c r="Q25" s="24"/>
      <c r="R25" s="24">
        <f t="shared" si="0"/>
        <v>0</v>
      </c>
      <c r="S25" s="18">
        <f t="shared" si="1"/>
        <v>4000</v>
      </c>
    </row>
    <row r="26" spans="1:145" s="50" customFormat="1" ht="28.5" x14ac:dyDescent="0.25">
      <c r="A26" s="27"/>
      <c r="B26" s="84"/>
      <c r="C26" s="15" t="s">
        <v>51</v>
      </c>
      <c r="D26" s="28">
        <v>177610.07</v>
      </c>
      <c r="E26" s="29">
        <v>212000</v>
      </c>
      <c r="F26" s="30"/>
      <c r="G26" s="30"/>
      <c r="H26" s="30"/>
      <c r="I26" s="28"/>
      <c r="J26" s="28"/>
      <c r="K26" s="28"/>
      <c r="L26" s="28"/>
      <c r="M26" s="28"/>
      <c r="N26" s="28"/>
      <c r="O26" s="28">
        <f>16705+41766.3</f>
        <v>58471.3</v>
      </c>
      <c r="P26" s="28">
        <v>91707.78</v>
      </c>
      <c r="Q26" s="28">
        <v>20600</v>
      </c>
      <c r="R26" s="24">
        <f t="shared" si="0"/>
        <v>170779.08000000002</v>
      </c>
      <c r="S26" s="18">
        <f t="shared" si="1"/>
        <v>218830.99</v>
      </c>
    </row>
    <row r="27" spans="1:145" s="49" customFormat="1" ht="27.75" customHeight="1" x14ac:dyDescent="0.25">
      <c r="A27" s="66" t="s">
        <v>39</v>
      </c>
      <c r="B27" s="67"/>
      <c r="C27" s="68"/>
      <c r="D27" s="60">
        <f t="shared" ref="D27:L27" si="2">SUM(D8:D26)</f>
        <v>247714.35</v>
      </c>
      <c r="E27" s="61">
        <f t="shared" si="2"/>
        <v>386427</v>
      </c>
      <c r="F27" s="60">
        <f t="shared" si="2"/>
        <v>26115</v>
      </c>
      <c r="G27" s="60">
        <f t="shared" si="2"/>
        <v>3446.12</v>
      </c>
      <c r="H27" s="60">
        <f t="shared" si="2"/>
        <v>1600</v>
      </c>
      <c r="I27" s="60">
        <f t="shared" si="2"/>
        <v>658.35</v>
      </c>
      <c r="J27" s="60">
        <f t="shared" si="2"/>
        <v>1108.48</v>
      </c>
      <c r="K27" s="60">
        <f t="shared" si="2"/>
        <v>2835.6</v>
      </c>
      <c r="L27" s="60">
        <f t="shared" si="2"/>
        <v>8000</v>
      </c>
      <c r="M27" s="60">
        <f>SUM(M9:M26)</f>
        <v>2500</v>
      </c>
      <c r="N27" s="60">
        <f>SUM(N8:N26)</f>
        <v>3195</v>
      </c>
      <c r="O27" s="60">
        <f>SUM(O8:O26)</f>
        <v>58471.3</v>
      </c>
      <c r="P27" s="60">
        <f>SUM(P8:P26)</f>
        <v>126689.76999999999</v>
      </c>
      <c r="Q27" s="60">
        <f>SUM(Q8:Q26)</f>
        <v>20600</v>
      </c>
      <c r="R27" s="62">
        <f>SUM(R8:R26)</f>
        <v>255219.62000000002</v>
      </c>
      <c r="S27" s="60">
        <f t="shared" si="1"/>
        <v>378921.73</v>
      </c>
      <c r="T27" s="63"/>
      <c r="U27" s="63"/>
    </row>
    <row r="28" spans="1:145" s="49" customFormat="1" ht="28.5" x14ac:dyDescent="0.25">
      <c r="A28" s="31">
        <v>1</v>
      </c>
      <c r="B28" s="3" t="s">
        <v>40</v>
      </c>
      <c r="C28" s="9" t="s">
        <v>41</v>
      </c>
      <c r="D28" s="12">
        <v>0</v>
      </c>
      <c r="E28" s="20">
        <v>0</v>
      </c>
      <c r="F28" s="20"/>
      <c r="G28" s="2"/>
      <c r="H28" s="32"/>
      <c r="I28" s="32"/>
      <c r="J28" s="32"/>
      <c r="K28" s="14"/>
      <c r="L28" s="14"/>
      <c r="M28" s="14"/>
      <c r="N28" s="14"/>
      <c r="O28" s="14"/>
      <c r="P28" s="14"/>
      <c r="Q28" s="14"/>
      <c r="R28" s="13">
        <v>0</v>
      </c>
      <c r="S28" s="2">
        <v>0</v>
      </c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</row>
    <row r="29" spans="1:145" s="49" customFormat="1" ht="45" x14ac:dyDescent="0.25">
      <c r="A29" s="31">
        <v>2</v>
      </c>
      <c r="B29" s="54" t="s">
        <v>47</v>
      </c>
      <c r="C29" s="33" t="s">
        <v>42</v>
      </c>
      <c r="D29" s="34">
        <v>1075439.18</v>
      </c>
      <c r="E29" s="35">
        <v>0</v>
      </c>
      <c r="F29" s="36">
        <f>4700+8071.28+3143+44000+90000+6955+1200+1360+5288+17000</f>
        <v>181717.28</v>
      </c>
      <c r="G29" s="37"/>
      <c r="H29" s="38"/>
      <c r="I29" s="38"/>
      <c r="J29" s="38"/>
      <c r="K29" s="51"/>
      <c r="L29" s="51"/>
      <c r="M29" s="51"/>
      <c r="N29" s="37"/>
      <c r="O29" s="39">
        <f>7085+14769.5</f>
        <v>21854.5</v>
      </c>
      <c r="P29" s="39">
        <f>4002+11310+26100</f>
        <v>41412</v>
      </c>
      <c r="Q29" s="39"/>
      <c r="R29" s="39">
        <f>SUM(F29:Q29)</f>
        <v>244983.78</v>
      </c>
      <c r="S29" s="2">
        <f>D29+E29-R29</f>
        <v>830455.39999999991</v>
      </c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145" s="49" customFormat="1" ht="120" x14ac:dyDescent="0.25">
      <c r="A30" s="31">
        <v>3</v>
      </c>
      <c r="B30" s="54" t="s">
        <v>48</v>
      </c>
      <c r="C30" s="65" t="s">
        <v>50</v>
      </c>
      <c r="D30" s="34">
        <v>488015</v>
      </c>
      <c r="E30" s="35">
        <v>0</v>
      </c>
      <c r="F30" s="36"/>
      <c r="G30" s="37"/>
      <c r="H30" s="38"/>
      <c r="I30" s="38"/>
      <c r="J30" s="38"/>
      <c r="K30" s="51"/>
      <c r="L30" s="51"/>
      <c r="M30" s="51"/>
      <c r="N30" s="37"/>
      <c r="O30" s="39"/>
      <c r="P30" s="39"/>
      <c r="Q30" s="39"/>
      <c r="R30" s="39">
        <f>F30+O30+P30</f>
        <v>0</v>
      </c>
      <c r="S30" s="2">
        <f>D30+E30-R30</f>
        <v>488015</v>
      </c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</row>
    <row r="31" spans="1:145" s="49" customFormat="1" ht="75" x14ac:dyDescent="0.25">
      <c r="A31" s="31">
        <v>4</v>
      </c>
      <c r="B31" s="55" t="s">
        <v>49</v>
      </c>
      <c r="C31" s="33" t="s">
        <v>43</v>
      </c>
      <c r="D31" s="34">
        <v>0</v>
      </c>
      <c r="E31" s="35">
        <v>50000</v>
      </c>
      <c r="F31" s="36"/>
      <c r="G31" s="37"/>
      <c r="H31" s="38"/>
      <c r="I31" s="38"/>
      <c r="J31" s="38"/>
      <c r="K31" s="51"/>
      <c r="L31" s="51"/>
      <c r="M31" s="51"/>
      <c r="N31" s="37"/>
      <c r="O31" s="39"/>
      <c r="P31" s="39"/>
      <c r="Q31" s="39"/>
      <c r="R31" s="39">
        <f>F31+O31+P31</f>
        <v>0</v>
      </c>
      <c r="S31" s="2">
        <f>D31+E31-R31</f>
        <v>50000</v>
      </c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145" s="49" customFormat="1" ht="18.75" customHeight="1" x14ac:dyDescent="0.25">
      <c r="A32" s="69" t="s">
        <v>39</v>
      </c>
      <c r="B32" s="67"/>
      <c r="C32" s="68"/>
      <c r="D32" s="56">
        <f>SUM(D28:D31)</f>
        <v>1563454.18</v>
      </c>
      <c r="E32" s="57">
        <f>SUM(E28:E31)</f>
        <v>50000</v>
      </c>
      <c r="F32" s="58">
        <f>SUM(F28:F30)</f>
        <v>181717.28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 t="e">
        <f>N28+#REF!+N29+N30</f>
        <v>#REF!</v>
      </c>
      <c r="O32" s="59">
        <f>O29</f>
        <v>21854.5</v>
      </c>
      <c r="P32" s="59">
        <f>P29</f>
        <v>41412</v>
      </c>
      <c r="Q32" s="59">
        <f>Q29</f>
        <v>0</v>
      </c>
      <c r="R32" s="64">
        <f>SUM(R28:R31)</f>
        <v>244983.78</v>
      </c>
      <c r="S32" s="60">
        <f>SUM(S28:S31)</f>
        <v>1368470.4</v>
      </c>
    </row>
    <row r="33" spans="1:169" s="44" customFormat="1" ht="18.75" x14ac:dyDescent="0.3">
      <c r="A33" s="70" t="s">
        <v>44</v>
      </c>
      <c r="B33" s="71"/>
      <c r="C33" s="72"/>
      <c r="D33" s="40">
        <f>D27+D32</f>
        <v>1811168.53</v>
      </c>
      <c r="E33" s="41">
        <f>E32+E27</f>
        <v>436427</v>
      </c>
      <c r="F33" s="42">
        <f>F27+F32</f>
        <v>207832.28</v>
      </c>
      <c r="G33" s="42">
        <f>G27+G32</f>
        <v>3446.12</v>
      </c>
      <c r="H33" s="42">
        <f>H27+H32</f>
        <v>1600</v>
      </c>
      <c r="I33" s="42">
        <f>I27+I32</f>
        <v>658.35</v>
      </c>
      <c r="J33" s="42">
        <f>J32+J27</f>
        <v>1108.48</v>
      </c>
      <c r="K33" s="42">
        <f>K27+K32</f>
        <v>2835.6</v>
      </c>
      <c r="L33" s="42">
        <f>L27+L32</f>
        <v>8000</v>
      </c>
      <c r="M33" s="42">
        <f>M27+M32</f>
        <v>2500</v>
      </c>
      <c r="N33" s="42" t="e">
        <f>N27+N32</f>
        <v>#REF!</v>
      </c>
      <c r="O33" s="42">
        <f>O27+O32</f>
        <v>80325.8</v>
      </c>
      <c r="P33" s="42">
        <f>P32+P27</f>
        <v>168101.77</v>
      </c>
      <c r="Q33" s="42">
        <f>Q32+Q27</f>
        <v>20600</v>
      </c>
      <c r="R33" s="41">
        <f>R32+R27</f>
        <v>500203.4</v>
      </c>
      <c r="S33" s="41">
        <f>S32+S27</f>
        <v>1747392.13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</row>
    <row r="35" spans="1:169" x14ac:dyDescent="0.25">
      <c r="T35" s="53"/>
    </row>
  </sheetData>
  <mergeCells count="29">
    <mergeCell ref="H4:H5"/>
    <mergeCell ref="I4:I5"/>
    <mergeCell ref="J4:J5"/>
    <mergeCell ref="A1:S1"/>
    <mergeCell ref="A2:S2"/>
    <mergeCell ref="A3:A5"/>
    <mergeCell ref="B3:B5"/>
    <mergeCell ref="C3:C5"/>
    <mergeCell ref="D3:D5"/>
    <mergeCell ref="E3:E5"/>
    <mergeCell ref="F3:R3"/>
    <mergeCell ref="S3:S5"/>
    <mergeCell ref="F4:F5"/>
    <mergeCell ref="A27:C27"/>
    <mergeCell ref="A32:C32"/>
    <mergeCell ref="A33:C33"/>
    <mergeCell ref="Q4:Q5"/>
    <mergeCell ref="R4:R5"/>
    <mergeCell ref="A6:J6"/>
    <mergeCell ref="A7:C7"/>
    <mergeCell ref="A8:A9"/>
    <mergeCell ref="B8:B26"/>
    <mergeCell ref="K4:K5"/>
    <mergeCell ref="L4:L5"/>
    <mergeCell ref="M4:M5"/>
    <mergeCell ref="N4:N5"/>
    <mergeCell ref="O4:O5"/>
    <mergeCell ref="P4:P5"/>
    <mergeCell ref="G4:G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2016-11-18T07:51:40Z</dcterms:modified>
</cp:coreProperties>
</file>