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0" i="1" l="1"/>
  <c r="O17" i="1"/>
  <c r="O12" i="1"/>
  <c r="O18" i="1"/>
  <c r="D17" i="1"/>
  <c r="E17" i="1"/>
  <c r="P14" i="1"/>
  <c r="F15" i="1"/>
  <c r="P15" i="1"/>
  <c r="P16" i="1"/>
  <c r="P17" i="1"/>
  <c r="Q17" i="1"/>
  <c r="D12" i="1"/>
  <c r="D18" i="1" s="1"/>
  <c r="E12" i="1"/>
  <c r="P8" i="1"/>
  <c r="G9" i="1"/>
  <c r="H9" i="1"/>
  <c r="I9" i="1"/>
  <c r="P9" i="1"/>
  <c r="P10" i="1"/>
  <c r="P11" i="1"/>
  <c r="P12" i="1"/>
  <c r="P18" i="1"/>
  <c r="N17" i="1"/>
  <c r="N12" i="1"/>
  <c r="N18" i="1"/>
  <c r="M12" i="1"/>
  <c r="M17" i="1"/>
  <c r="M18" i="1"/>
  <c r="L12" i="1"/>
  <c r="L17" i="1"/>
  <c r="L18" i="1"/>
  <c r="K12" i="1"/>
  <c r="K18" i="1"/>
  <c r="J12" i="1"/>
  <c r="J18" i="1"/>
  <c r="I12" i="1"/>
  <c r="I18" i="1"/>
  <c r="H12" i="1"/>
  <c r="H18" i="1"/>
  <c r="G12" i="1"/>
  <c r="G18" i="1"/>
  <c r="F12" i="1"/>
  <c r="F17" i="1"/>
  <c r="F18" i="1"/>
  <c r="E18" i="1"/>
  <c r="Q16" i="1"/>
  <c r="Q15" i="1"/>
  <c r="Q14" i="1"/>
  <c r="Q11" i="1"/>
  <c r="Q10" i="1"/>
  <c r="Q9" i="1"/>
  <c r="Q8" i="1"/>
  <c r="Q12" i="1" l="1"/>
  <c r="Q18" i="1" s="1"/>
</calcChain>
</file>

<file path=xl/sharedStrings.xml><?xml version="1.0" encoding="utf-8"?>
<sst xmlns="http://schemas.openxmlformats.org/spreadsheetml/2006/main" count="38" uniqueCount="37">
  <si>
    <t xml:space="preserve">Челябинская организация помощи детям "Звездный дождь"                                                                                                                                                                     </t>
  </si>
  <si>
    <t>финансовый отчет о расходовании денежных средств за I квартал 2016 года</t>
  </si>
  <si>
    <t>№</t>
  </si>
  <si>
    <t>Название программы</t>
  </si>
  <si>
    <t>Котрагенты</t>
  </si>
  <si>
    <t>Остаток на начало периода</t>
  </si>
  <si>
    <t>Приход денежных средств</t>
  </si>
  <si>
    <t>Статьи расходов</t>
  </si>
  <si>
    <t>Остаток на конец периода</t>
  </si>
  <si>
    <t xml:space="preserve">Материальные расходы </t>
  </si>
  <si>
    <t>Водоснабжение</t>
  </si>
  <si>
    <t>Теплоэнергия</t>
  </si>
  <si>
    <t>Банковское обслужи-вание</t>
  </si>
  <si>
    <t>Бухгалтер-ское обслуживание</t>
  </si>
  <si>
    <t>Связь</t>
  </si>
  <si>
    <t>Услуги доставки</t>
  </si>
  <si>
    <t>Налоги</t>
  </si>
  <si>
    <t>ЗП</t>
  </si>
  <si>
    <t>Подотчет</t>
  </si>
  <si>
    <t>Итого</t>
  </si>
  <si>
    <t>Январь</t>
  </si>
  <si>
    <t>Остаток денежных средств на 01.01.2016</t>
  </si>
  <si>
    <t>Центр помощи детям "Звездный дождь"</t>
  </si>
  <si>
    <t>ИП Чинькова Юлия Викторовна</t>
  </si>
  <si>
    <t>ЧОО ООБФ "Российский детский фонд"</t>
  </si>
  <si>
    <t>Итого:</t>
  </si>
  <si>
    <t>Солнечная улыбка</t>
  </si>
  <si>
    <t>АНО "Клуб болельщиков хоккейного клуба "Трактор" г.Челябинск</t>
  </si>
  <si>
    <t>Филиал ОАО "МРСК Урала"-"Челябэнерго"</t>
  </si>
  <si>
    <t>УФК по Челябинской области</t>
  </si>
  <si>
    <t>ИТОГО</t>
  </si>
  <si>
    <t>Поступление денежных средств от физических лиц  (Банк Снежинский)</t>
  </si>
  <si>
    <t>Поступление денежных средств от физических лиц (Сбербанк)</t>
  </si>
  <si>
    <t>Программа "Лыжи мечты для детей Звездного дождя"</t>
  </si>
  <si>
    <t>Реализация информационных проектов</t>
  </si>
  <si>
    <t>Субсидия целевого
финансирования социально значимого проекта
"Лето со смыслом - 2016"</t>
  </si>
  <si>
    <t>Ящик для сбора пожертвований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</si>
</sst>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3" tint="-0.499984740745262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5" fillId="2" borderId="1" xfId="0" applyNumberFormat="1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2" fontId="5" fillId="2" borderId="2" xfId="0" applyNumberFormat="1" applyFont="1" applyFill="1" applyBorder="1" applyAlignment="1">
      <alignment horizontal="left" vertical="center" wrapText="1"/>
    </xf>
    <xf numFmtId="4" fontId="3" fillId="2" borderId="2" xfId="0" applyNumberFormat="1" applyFont="1" applyFill="1" applyBorder="1" applyAlignment="1">
      <alignment horizontal="center" vertical="center"/>
    </xf>
    <xf numFmtId="0" fontId="5" fillId="3" borderId="2" xfId="0" applyNumberFormat="1" applyFont="1" applyFill="1" applyBorder="1" applyAlignment="1">
      <alignment horizontal="left" vertical="center" wrapText="1"/>
    </xf>
    <xf numFmtId="4" fontId="3" fillId="3" borderId="2" xfId="0" applyNumberFormat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Border="1"/>
    <xf numFmtId="0" fontId="2" fillId="2" borderId="0" xfId="0" applyFont="1" applyFill="1"/>
    <xf numFmtId="0" fontId="2" fillId="3" borderId="0" xfId="0" applyFont="1" applyFill="1"/>
    <xf numFmtId="0" fontId="2" fillId="0" borderId="0" xfId="0" applyFont="1" applyFill="1"/>
    <xf numFmtId="0" fontId="6" fillId="0" borderId="0" xfId="0" applyFont="1" applyFill="1"/>
    <xf numFmtId="0" fontId="2" fillId="0" borderId="0" xfId="0" applyFont="1" applyAlignment="1">
      <alignment horizontal="right" vertical="center"/>
    </xf>
    <xf numFmtId="0" fontId="4" fillId="4" borderId="1" xfId="0" applyFont="1" applyFill="1" applyBorder="1" applyAlignment="1">
      <alignment horizontal="center"/>
    </xf>
    <xf numFmtId="4" fontId="7" fillId="4" borderId="1" xfId="0" applyNumberFormat="1" applyFont="1" applyFill="1" applyBorder="1" applyAlignment="1">
      <alignment horizontal="center"/>
    </xf>
    <xf numFmtId="4" fontId="7" fillId="4" borderId="1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" fontId="5" fillId="4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/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5" fillId="3" borderId="1" xfId="0" applyFont="1" applyFill="1" applyBorder="1"/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/>
    <xf numFmtId="4" fontId="3" fillId="3" borderId="3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/>
    </xf>
    <xf numFmtId="4" fontId="3" fillId="2" borderId="10" xfId="0" applyNumberFormat="1" applyFont="1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wrapText="1"/>
    </xf>
    <xf numFmtId="4" fontId="3" fillId="3" borderId="2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I18"/>
  <sheetViews>
    <sheetView tabSelected="1" topLeftCell="A7" zoomScale="86" zoomScaleNormal="86" workbookViewId="0">
      <selection activeCell="B14" sqref="B14:B16"/>
    </sheetView>
  </sheetViews>
  <sheetFormatPr defaultRowHeight="15" x14ac:dyDescent="0.25"/>
  <cols>
    <col min="1" max="1" width="3.140625" style="16" customWidth="1"/>
    <col min="2" max="2" width="20.28515625" style="16" customWidth="1"/>
    <col min="3" max="3" width="23.140625" style="16" customWidth="1"/>
    <col min="4" max="4" width="16" style="16" customWidth="1"/>
    <col min="5" max="5" width="16.42578125" style="22" customWidth="1"/>
    <col min="6" max="6" width="15.5703125" style="22" customWidth="1"/>
    <col min="7" max="9" width="13.42578125" style="16" customWidth="1"/>
    <col min="10" max="10" width="13.140625" style="16" customWidth="1"/>
    <col min="11" max="11" width="10" style="16" customWidth="1"/>
    <col min="12" max="12" width="12.28515625" style="16" customWidth="1"/>
    <col min="13" max="13" width="10.85546875" style="16" customWidth="1"/>
    <col min="14" max="14" width="12.5703125" style="16" customWidth="1"/>
    <col min="15" max="15" width="12.85546875" style="16" customWidth="1"/>
    <col min="16" max="17" width="15" style="16" customWidth="1"/>
    <col min="18" max="16384" width="9.140625" style="16"/>
  </cols>
  <sheetData>
    <row r="1" spans="1:33" x14ac:dyDescent="0.25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1:33" s="17" customFormat="1" x14ac:dyDescent="0.25">
      <c r="A2" s="61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33" ht="15" customHeight="1" x14ac:dyDescent="0.25">
      <c r="A3" s="62" t="s">
        <v>2</v>
      </c>
      <c r="B3" s="63" t="s">
        <v>3</v>
      </c>
      <c r="C3" s="62" t="s">
        <v>4</v>
      </c>
      <c r="D3" s="66" t="s">
        <v>5</v>
      </c>
      <c r="E3" s="63" t="s">
        <v>6</v>
      </c>
      <c r="F3" s="67" t="s">
        <v>7</v>
      </c>
      <c r="G3" s="68"/>
      <c r="H3" s="68"/>
      <c r="I3" s="68"/>
      <c r="J3" s="68"/>
      <c r="K3" s="68"/>
      <c r="L3" s="68"/>
      <c r="M3" s="68"/>
      <c r="N3" s="68"/>
      <c r="O3" s="68"/>
      <c r="P3" s="69"/>
      <c r="Q3" s="70" t="s">
        <v>8</v>
      </c>
    </row>
    <row r="4" spans="1:33" ht="15" customHeight="1" x14ac:dyDescent="0.25">
      <c r="A4" s="62"/>
      <c r="B4" s="64"/>
      <c r="C4" s="62"/>
      <c r="D4" s="66"/>
      <c r="E4" s="64"/>
      <c r="F4" s="66" t="s">
        <v>9</v>
      </c>
      <c r="G4" s="63" t="s">
        <v>10</v>
      </c>
      <c r="H4" s="63" t="s">
        <v>11</v>
      </c>
      <c r="I4" s="73" t="s">
        <v>12</v>
      </c>
      <c r="J4" s="73" t="s">
        <v>13</v>
      </c>
      <c r="K4" s="73" t="s">
        <v>14</v>
      </c>
      <c r="L4" s="73" t="s">
        <v>15</v>
      </c>
      <c r="M4" s="73" t="s">
        <v>16</v>
      </c>
      <c r="N4" s="73" t="s">
        <v>17</v>
      </c>
      <c r="O4" s="73" t="s">
        <v>18</v>
      </c>
      <c r="P4" s="73" t="s">
        <v>19</v>
      </c>
      <c r="Q4" s="71"/>
    </row>
    <row r="5" spans="1:33" ht="28.5" customHeight="1" x14ac:dyDescent="0.25">
      <c r="A5" s="62"/>
      <c r="B5" s="65"/>
      <c r="C5" s="62"/>
      <c r="D5" s="66"/>
      <c r="E5" s="65"/>
      <c r="F5" s="66"/>
      <c r="G5" s="65"/>
      <c r="H5" s="65"/>
      <c r="I5" s="74"/>
      <c r="J5" s="74"/>
      <c r="K5" s="74"/>
      <c r="L5" s="74"/>
      <c r="M5" s="74"/>
      <c r="N5" s="74"/>
      <c r="O5" s="74"/>
      <c r="P5" s="74"/>
      <c r="Q5" s="72"/>
    </row>
    <row r="6" spans="1:33" ht="23.25" x14ac:dyDescent="0.25">
      <c r="A6" s="75" t="s">
        <v>20</v>
      </c>
      <c r="B6" s="76"/>
      <c r="C6" s="76"/>
      <c r="D6" s="76"/>
      <c r="E6" s="76"/>
      <c r="F6" s="76"/>
      <c r="G6" s="76"/>
      <c r="H6" s="76"/>
      <c r="I6" s="1"/>
      <c r="J6" s="1"/>
      <c r="K6" s="1"/>
      <c r="L6" s="1"/>
      <c r="M6" s="2"/>
      <c r="N6" s="3"/>
      <c r="O6" s="3"/>
      <c r="P6" s="1"/>
      <c r="Q6" s="4"/>
    </row>
    <row r="7" spans="1:33" ht="30.75" customHeight="1" x14ac:dyDescent="0.25">
      <c r="A7" s="77" t="s">
        <v>21</v>
      </c>
      <c r="B7" s="78"/>
      <c r="C7" s="78"/>
      <c r="D7" s="30">
        <v>2087370.77</v>
      </c>
      <c r="E7" s="31"/>
      <c r="F7" s="32"/>
      <c r="G7" s="32"/>
      <c r="H7" s="32"/>
      <c r="I7" s="33"/>
      <c r="J7" s="33"/>
      <c r="K7" s="33"/>
      <c r="L7" s="33"/>
      <c r="M7" s="6"/>
      <c r="N7" s="34"/>
      <c r="O7" s="34"/>
      <c r="P7" s="33"/>
      <c r="Q7" s="35"/>
    </row>
    <row r="8" spans="1:33" s="18" customFormat="1" ht="43.5" customHeight="1" x14ac:dyDescent="0.25">
      <c r="A8" s="79">
        <v>1</v>
      </c>
      <c r="B8" s="73" t="s">
        <v>22</v>
      </c>
      <c r="C8" s="5" t="s">
        <v>23</v>
      </c>
      <c r="D8" s="36">
        <v>0</v>
      </c>
      <c r="E8" s="37">
        <v>2000</v>
      </c>
      <c r="F8" s="7"/>
      <c r="G8" s="6"/>
      <c r="H8" s="6"/>
      <c r="I8" s="6"/>
      <c r="J8" s="6"/>
      <c r="K8" s="6"/>
      <c r="L8" s="6"/>
      <c r="M8" s="6"/>
      <c r="N8" s="6"/>
      <c r="O8" s="6"/>
      <c r="P8" s="6">
        <f t="shared" ref="P8:P11" si="0">SUM(F8:O8)</f>
        <v>0</v>
      </c>
      <c r="Q8" s="6">
        <f t="shared" ref="Q8:Q12" si="1">D8+E8-P8</f>
        <v>2000</v>
      </c>
    </row>
    <row r="9" spans="1:33" s="20" customFormat="1" ht="42.75" x14ac:dyDescent="0.25">
      <c r="A9" s="80"/>
      <c r="B9" s="81"/>
      <c r="C9" s="38" t="s">
        <v>24</v>
      </c>
      <c r="D9" s="39">
        <v>14229.81</v>
      </c>
      <c r="E9" s="40">
        <v>0</v>
      </c>
      <c r="F9" s="39">
        <v>715</v>
      </c>
      <c r="G9" s="41">
        <f>402.52+344.49+197.71+1157.25</f>
        <v>2101.9700000000003</v>
      </c>
      <c r="H9" s="41">
        <f>6594.49+5207.93</f>
        <v>11802.42</v>
      </c>
      <c r="I9" s="41">
        <f>55+80+500</f>
        <v>635</v>
      </c>
      <c r="J9" s="41"/>
      <c r="K9" s="41">
        <v>1250</v>
      </c>
      <c r="L9" s="41"/>
      <c r="M9" s="41"/>
      <c r="N9" s="41"/>
      <c r="O9" s="41"/>
      <c r="P9" s="6">
        <f t="shared" si="0"/>
        <v>16504.39</v>
      </c>
      <c r="Q9" s="6">
        <f t="shared" si="1"/>
        <v>-2274.58</v>
      </c>
    </row>
    <row r="10" spans="1:33" s="18" customFormat="1" ht="58.5" customHeight="1" x14ac:dyDescent="0.25">
      <c r="A10" s="42"/>
      <c r="B10" s="42"/>
      <c r="C10" s="5" t="s">
        <v>31</v>
      </c>
      <c r="D10" s="6">
        <v>0</v>
      </c>
      <c r="E10" s="8">
        <f>24000+961+10000+5000</f>
        <v>39961</v>
      </c>
      <c r="F10" s="7"/>
      <c r="G10" s="6"/>
      <c r="H10" s="6"/>
      <c r="I10" s="6"/>
      <c r="J10" s="6"/>
      <c r="K10" s="6"/>
      <c r="L10" s="6"/>
      <c r="M10" s="6"/>
      <c r="N10" s="6">
        <v>6525</v>
      </c>
      <c r="O10" s="6"/>
      <c r="P10" s="6">
        <f t="shared" si="0"/>
        <v>6525</v>
      </c>
      <c r="Q10" s="6">
        <f t="shared" si="1"/>
        <v>33436</v>
      </c>
    </row>
    <row r="11" spans="1:33" s="21" customFormat="1" ht="57" x14ac:dyDescent="0.25">
      <c r="A11" s="43"/>
      <c r="B11" s="43"/>
      <c r="C11" s="38" t="s">
        <v>32</v>
      </c>
      <c r="D11" s="41">
        <v>7725.96</v>
      </c>
      <c r="E11" s="40">
        <v>125720</v>
      </c>
      <c r="F11" s="39"/>
      <c r="G11" s="41"/>
      <c r="H11" s="41"/>
      <c r="I11" s="41">
        <v>1766.46</v>
      </c>
      <c r="J11" s="41">
        <v>8000</v>
      </c>
      <c r="K11" s="41"/>
      <c r="L11" s="41"/>
      <c r="M11" s="41"/>
      <c r="N11" s="41">
        <v>51472.35</v>
      </c>
      <c r="O11" s="41"/>
      <c r="P11" s="6">
        <f t="shared" si="0"/>
        <v>61238.81</v>
      </c>
      <c r="Q11" s="6">
        <f t="shared" si="1"/>
        <v>72207.149999999994</v>
      </c>
    </row>
    <row r="12" spans="1:33" s="19" customFormat="1" x14ac:dyDescent="0.25">
      <c r="A12" s="44" t="s">
        <v>25</v>
      </c>
      <c r="B12" s="45"/>
      <c r="C12" s="46"/>
      <c r="D12" s="9">
        <f t="shared" ref="D12:J12" si="2">SUM(D8:D11)</f>
        <v>21955.77</v>
      </c>
      <c r="E12" s="47">
        <f t="shared" si="2"/>
        <v>167681</v>
      </c>
      <c r="F12" s="9">
        <f t="shared" si="2"/>
        <v>715</v>
      </c>
      <c r="G12" s="9">
        <f t="shared" si="2"/>
        <v>2101.9700000000003</v>
      </c>
      <c r="H12" s="9">
        <f t="shared" si="2"/>
        <v>11802.42</v>
      </c>
      <c r="I12" s="9">
        <f t="shared" si="2"/>
        <v>2401.46</v>
      </c>
      <c r="J12" s="9">
        <f t="shared" si="2"/>
        <v>8000</v>
      </c>
      <c r="K12" s="9">
        <f>SUM(K9:K11)</f>
        <v>1250</v>
      </c>
      <c r="L12" s="9">
        <f>SUM(L8:L11)</f>
        <v>0</v>
      </c>
      <c r="M12" s="9">
        <f>SUM(M8:M11)</f>
        <v>0</v>
      </c>
      <c r="N12" s="9">
        <f>SUM(N8:N11)</f>
        <v>57997.35</v>
      </c>
      <c r="O12" s="9">
        <f>SUM(O8:O11)</f>
        <v>0</v>
      </c>
      <c r="P12" s="9">
        <f>SUM(P8:P11)</f>
        <v>84268.2</v>
      </c>
      <c r="Q12" s="9">
        <f t="shared" si="1"/>
        <v>105368.56999999999</v>
      </c>
    </row>
    <row r="13" spans="1:33" s="19" customFormat="1" ht="28.5" x14ac:dyDescent="0.25">
      <c r="A13" s="48">
        <v>1</v>
      </c>
      <c r="B13" s="34" t="s">
        <v>26</v>
      </c>
      <c r="C13" s="5" t="s">
        <v>36</v>
      </c>
      <c r="D13" s="7">
        <v>0</v>
      </c>
      <c r="E13" s="8"/>
      <c r="F13" s="8"/>
      <c r="G13" s="49"/>
      <c r="H13" s="49"/>
      <c r="I13" s="6"/>
      <c r="J13" s="6"/>
      <c r="K13" s="6"/>
      <c r="L13" s="6"/>
      <c r="M13" s="6"/>
      <c r="N13" s="6"/>
      <c r="O13" s="6"/>
      <c r="P13" s="6">
        <v>0</v>
      </c>
      <c r="Q13" s="6">
        <v>0</v>
      </c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</row>
    <row r="14" spans="1:33" s="19" customFormat="1" ht="71.25" x14ac:dyDescent="0.25">
      <c r="A14" s="48">
        <v>2</v>
      </c>
      <c r="B14" s="14" t="s">
        <v>33</v>
      </c>
      <c r="C14" s="10" t="s">
        <v>27</v>
      </c>
      <c r="D14" s="50">
        <v>25000</v>
      </c>
      <c r="E14" s="51"/>
      <c r="F14" s="52">
        <v>9000</v>
      </c>
      <c r="G14" s="53"/>
      <c r="H14" s="53"/>
      <c r="I14" s="11"/>
      <c r="J14" s="11"/>
      <c r="K14" s="11"/>
      <c r="L14" s="11"/>
      <c r="M14" s="11"/>
      <c r="N14" s="11"/>
      <c r="O14" s="11"/>
      <c r="P14" s="11">
        <f>F14+M14+N14</f>
        <v>9000</v>
      </c>
      <c r="Q14" s="6">
        <f>D14+E14-P14</f>
        <v>16000</v>
      </c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</row>
    <row r="15" spans="1:33" s="19" customFormat="1" ht="45" x14ac:dyDescent="0.25">
      <c r="A15" s="48">
        <v>3</v>
      </c>
      <c r="B15" s="15" t="s">
        <v>34</v>
      </c>
      <c r="C15" s="10" t="s">
        <v>28</v>
      </c>
      <c r="D15" s="50">
        <v>1552400</v>
      </c>
      <c r="E15" s="51"/>
      <c r="F15" s="52">
        <f>1750+4500+12000+77990+2000+5800+19000</f>
        <v>123040</v>
      </c>
      <c r="G15" s="53"/>
      <c r="H15" s="53"/>
      <c r="I15" s="11"/>
      <c r="J15" s="11"/>
      <c r="K15" s="11"/>
      <c r="L15" s="11">
        <v>445</v>
      </c>
      <c r="M15" s="11">
        <v>1530</v>
      </c>
      <c r="N15" s="11"/>
      <c r="O15" s="11">
        <v>11203.82</v>
      </c>
      <c r="P15" s="11">
        <f>SUM(F15:O15)</f>
        <v>136218.82</v>
      </c>
      <c r="Q15" s="6">
        <f>D15+E15-P15</f>
        <v>1416181.18</v>
      </c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</row>
    <row r="16" spans="1:33" s="19" customFormat="1" ht="90" x14ac:dyDescent="0.25">
      <c r="A16" s="48">
        <v>4</v>
      </c>
      <c r="B16" s="15" t="s">
        <v>35</v>
      </c>
      <c r="C16" s="10" t="s">
        <v>29</v>
      </c>
      <c r="D16" s="50">
        <v>488015</v>
      </c>
      <c r="E16" s="51"/>
      <c r="F16" s="52"/>
      <c r="G16" s="53"/>
      <c r="H16" s="53"/>
      <c r="I16" s="11"/>
      <c r="J16" s="11"/>
      <c r="K16" s="11"/>
      <c r="L16" s="11"/>
      <c r="M16" s="11"/>
      <c r="N16" s="11"/>
      <c r="O16" s="11"/>
      <c r="P16" s="11">
        <f>F16+M16+N16</f>
        <v>0</v>
      </c>
      <c r="Q16" s="6">
        <f>D16+E16-P16</f>
        <v>488015</v>
      </c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</row>
    <row r="17" spans="1:165" s="19" customFormat="1" x14ac:dyDescent="0.25">
      <c r="A17" s="54" t="s">
        <v>25</v>
      </c>
      <c r="B17" s="55"/>
      <c r="C17" s="12"/>
      <c r="D17" s="56">
        <f>D14+D15+D16</f>
        <v>2065415</v>
      </c>
      <c r="E17" s="57">
        <f>SUM(E13:E16)</f>
        <v>0</v>
      </c>
      <c r="F17" s="13">
        <f>SUM(F13:F16)</f>
        <v>132040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f>L15</f>
        <v>445</v>
      </c>
      <c r="M17" s="13">
        <f>M15</f>
        <v>1530</v>
      </c>
      <c r="N17" s="13">
        <f>N15</f>
        <v>0</v>
      </c>
      <c r="O17" s="13">
        <f>SUM(O13:O16)</f>
        <v>11203.82</v>
      </c>
      <c r="P17" s="13">
        <f>P13+P14+P15+P16</f>
        <v>145218.82</v>
      </c>
      <c r="Q17" s="9">
        <f>D17+E17-P17</f>
        <v>1920196.18</v>
      </c>
    </row>
    <row r="18" spans="1:165" s="28" customFormat="1" x14ac:dyDescent="0.25">
      <c r="A18" s="58" t="s">
        <v>30</v>
      </c>
      <c r="B18" s="59"/>
      <c r="C18" s="23"/>
      <c r="D18" s="24">
        <f>D12+D17</f>
        <v>2087370.77</v>
      </c>
      <c r="E18" s="25">
        <f>E17+E12</f>
        <v>167681</v>
      </c>
      <c r="F18" s="26">
        <f>F12+F17</f>
        <v>132755</v>
      </c>
      <c r="G18" s="26">
        <f>G17+G12</f>
        <v>2101.9700000000003</v>
      </c>
      <c r="H18" s="26">
        <f t="shared" ref="H18:M18" si="3">H12+H17</f>
        <v>11802.42</v>
      </c>
      <c r="I18" s="26">
        <f t="shared" si="3"/>
        <v>2401.46</v>
      </c>
      <c r="J18" s="26">
        <f t="shared" si="3"/>
        <v>8000</v>
      </c>
      <c r="K18" s="26">
        <f t="shared" si="3"/>
        <v>1250</v>
      </c>
      <c r="L18" s="26">
        <f t="shared" si="3"/>
        <v>445</v>
      </c>
      <c r="M18" s="26">
        <f t="shared" si="3"/>
        <v>1530</v>
      </c>
      <c r="N18" s="26">
        <f>N17+N12</f>
        <v>57997.35</v>
      </c>
      <c r="O18" s="26">
        <f>O17+O12</f>
        <v>11203.82</v>
      </c>
      <c r="P18" s="29">
        <f>P17+P12</f>
        <v>229487.02000000002</v>
      </c>
      <c r="Q18" s="26">
        <f>Q17+Q12</f>
        <v>2025564.75</v>
      </c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</row>
  </sheetData>
  <mergeCells count="25">
    <mergeCell ref="M4:M5"/>
    <mergeCell ref="N4:N5"/>
    <mergeCell ref="G4:G5"/>
    <mergeCell ref="H4:H5"/>
    <mergeCell ref="B8:B9"/>
    <mergeCell ref="I4:I5"/>
    <mergeCell ref="J4:J5"/>
    <mergeCell ref="K4:K5"/>
    <mergeCell ref="L4:L5"/>
    <mergeCell ref="A18:B18"/>
    <mergeCell ref="A1:Q1"/>
    <mergeCell ref="A2:Q2"/>
    <mergeCell ref="A3:A5"/>
    <mergeCell ref="B3:B5"/>
    <mergeCell ref="C3:C5"/>
    <mergeCell ref="D3:D5"/>
    <mergeCell ref="E3:E5"/>
    <mergeCell ref="F3:P3"/>
    <mergeCell ref="Q3:Q5"/>
    <mergeCell ref="F4:F5"/>
    <mergeCell ref="O4:O5"/>
    <mergeCell ref="P4:P5"/>
    <mergeCell ref="A6:H6"/>
    <mergeCell ref="A7:C7"/>
    <mergeCell ref="A8:A9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2016-03-25T03:11:25Z</dcterms:modified>
</cp:coreProperties>
</file>