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6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6" l="1"/>
  <c r="O10" i="6"/>
  <c r="O11" i="6"/>
  <c r="P11" i="6" s="1"/>
  <c r="O12" i="6"/>
  <c r="O13" i="6"/>
  <c r="O14" i="6"/>
  <c r="O15" i="6"/>
  <c r="P15" i="6" s="1"/>
  <c r="O16" i="6"/>
  <c r="O8" i="6"/>
  <c r="E16" i="6"/>
  <c r="L20" i="6"/>
  <c r="K20" i="6"/>
  <c r="J20" i="6"/>
  <c r="I20" i="6"/>
  <c r="H20" i="6"/>
  <c r="G20" i="6"/>
  <c r="N19" i="6"/>
  <c r="M19" i="6"/>
  <c r="D19" i="6"/>
  <c r="E20" i="6"/>
  <c r="O18" i="6"/>
  <c r="P18" i="6" s="1"/>
  <c r="N17" i="6"/>
  <c r="L17" i="6"/>
  <c r="K17" i="6"/>
  <c r="I17" i="6"/>
  <c r="F17" i="6"/>
  <c r="M16" i="6"/>
  <c r="M17" i="6" s="1"/>
  <c r="E17" i="6"/>
  <c r="D16" i="6"/>
  <c r="D14" i="6"/>
  <c r="P13" i="6"/>
  <c r="D12" i="6"/>
  <c r="J10" i="6"/>
  <c r="D10" i="6"/>
  <c r="H9" i="6"/>
  <c r="H17" i="6" s="1"/>
  <c r="G9" i="6"/>
  <c r="G17" i="6" s="1"/>
  <c r="D9" i="6"/>
  <c r="J8" i="6"/>
  <c r="D8" i="6"/>
  <c r="A1" i="6"/>
  <c r="I21" i="6" l="1"/>
  <c r="P12" i="6"/>
  <c r="P14" i="6"/>
  <c r="G21" i="6"/>
  <c r="H21" i="6"/>
  <c r="L21" i="6"/>
  <c r="O19" i="6"/>
  <c r="P19" i="6" s="1"/>
  <c r="D20" i="6"/>
  <c r="F20" i="6" s="1"/>
  <c r="F21" i="6" s="1"/>
  <c r="M20" i="6"/>
  <c r="M21" i="6" s="1"/>
  <c r="J17" i="6"/>
  <c r="J21" i="6" s="1"/>
  <c r="P9" i="6"/>
  <c r="P16" i="6"/>
  <c r="K21" i="6"/>
  <c r="N20" i="6"/>
  <c r="N21" i="6" s="1"/>
  <c r="P10" i="6"/>
  <c r="E21" i="6"/>
  <c r="D17" i="6"/>
  <c r="O20" i="6" l="1"/>
  <c r="O17" i="6"/>
  <c r="P17" i="6" s="1"/>
  <c r="P8" i="6"/>
  <c r="D21" i="6"/>
  <c r="O21" i="6" l="1"/>
  <c r="P20" i="6"/>
  <c r="P21" i="6" s="1"/>
</calcChain>
</file>

<file path=xl/sharedStrings.xml><?xml version="1.0" encoding="utf-8"?>
<sst xmlns="http://schemas.openxmlformats.org/spreadsheetml/2006/main" count="37" uniqueCount="36">
  <si>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</si>
  <si>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</si>
  <si>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</si>
  <si>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</si>
  <si>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</si>
  <si>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</si>
  <si>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</si>
  <si>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</si>
  <si>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</si>
  <si>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</si>
  <si>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</si>
  <si>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</si>
  <si>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</si>
  <si>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</si>
  <si>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</si>
  <si>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</si>
  <si>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</si>
  <si>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</si>
  <si>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</si>
  <si>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</si>
  <si>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</si>
  <si>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</si>
  <si>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</si>
  <si>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</si>
  <si>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ИТОГО</t>
  </si>
  <si>
    <t>Теплоэнергия</t>
  </si>
  <si>
    <t>финансовый отчет о расходовании денежных средств за I квартал 2018 года</t>
  </si>
  <si>
    <t>Водоснабжение</t>
  </si>
  <si>
    <t>Электро-энергия</t>
  </si>
  <si>
    <t>Бухгалтер-ское обслуживание</t>
  </si>
  <si>
    <t>Остаток денежных средств на 01.02.2018</t>
  </si>
  <si>
    <t>ООО "Гилмон"</t>
  </si>
  <si>
    <t>ООО "Ла Крема"</t>
  </si>
  <si>
    <t>ООО "Евразия"</t>
  </si>
  <si>
    <t>Февраль</t>
  </si>
  <si>
    <t>Налоги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</si>
</sst>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4" fontId="1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2" borderId="1" xfId="0" applyFont="1" applyFill="1" applyBorder="1"/>
    <xf numFmtId="0" fontId="3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-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ноябрь 2017"/>
      <sheetName val="декабрь20171"/>
      <sheetName val="январь 2018"/>
      <sheetName val="февраль 2018"/>
      <sheetName val="март 2018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2">
          <cell r="U42">
            <v>8.0120000000000786</v>
          </cell>
        </row>
      </sheetData>
      <sheetData sheetId="58">
        <row r="36">
          <cell r="U36">
            <v>5092.8624</v>
          </cell>
        </row>
      </sheetData>
      <sheetData sheetId="59"/>
      <sheetData sheetId="60">
        <row r="8">
          <cell r="U8">
            <v>3481.05</v>
          </cell>
        </row>
        <row r="13">
          <cell r="U13">
            <v>25818.609999999993</v>
          </cell>
        </row>
        <row r="17">
          <cell r="U17">
            <v>1856.3900000000003</v>
          </cell>
        </row>
        <row r="45">
          <cell r="U45">
            <v>5606.139100000044</v>
          </cell>
        </row>
        <row r="51">
          <cell r="U51">
            <v>478759</v>
          </cell>
        </row>
      </sheetData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zoomScale="84" zoomScaleNormal="84" workbookViewId="0">
      <selection activeCell="O19" sqref="O19"/>
    </sheetView>
  </sheetViews>
  <sheetFormatPr defaultRowHeight="14.4" x14ac:dyDescent="0.3"/>
  <cols>
    <col min="1" max="1" width="3.109375" style="32" customWidth="1"/>
    <col min="2" max="2" width="17.44140625" style="32" customWidth="1"/>
    <col min="3" max="3" width="21.21875" style="32" customWidth="1"/>
    <col min="4" max="4" width="16" style="32" customWidth="1"/>
    <col min="5" max="5" width="20.6640625" style="38" customWidth="1"/>
    <col min="6" max="6" width="18.88671875" style="38" customWidth="1"/>
    <col min="7" max="7" width="12.33203125" style="32" customWidth="1"/>
    <col min="8" max="8" width="13.109375" style="32" customWidth="1"/>
    <col min="9" max="9" width="12.88671875" style="32" customWidth="1"/>
    <col min="10" max="10" width="14.33203125" style="32" customWidth="1"/>
    <col min="11" max="11" width="16.44140625" style="32" customWidth="1"/>
    <col min="12" max="12" width="15" style="32" customWidth="1"/>
    <col min="13" max="13" width="12.33203125" style="32" customWidth="1"/>
    <col min="14" max="14" width="14" style="32" customWidth="1"/>
    <col min="15" max="15" width="12.77734375" style="32" customWidth="1"/>
    <col min="16" max="16" width="14.21875" style="32" customWidth="1"/>
    <col min="17" max="16384" width="8.88671875" style="32"/>
  </cols>
  <sheetData>
    <row r="1" spans="1:16" ht="19.8" customHeight="1" x14ac:dyDescent="0.35">
      <c r="A1" s="73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33" customFormat="1" ht="17.399999999999999" customHeight="1" x14ac:dyDescent="0.35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5" customHeight="1" x14ac:dyDescent="0.3">
      <c r="A3" s="71" t="s">
        <v>0</v>
      </c>
      <c r="B3" s="59" t="s">
        <v>1</v>
      </c>
      <c r="C3" s="71" t="s">
        <v>2</v>
      </c>
      <c r="D3" s="72" t="s">
        <v>3</v>
      </c>
      <c r="E3" s="59" t="s">
        <v>4</v>
      </c>
      <c r="F3" s="75" t="s">
        <v>5</v>
      </c>
      <c r="G3" s="76"/>
      <c r="H3" s="76"/>
      <c r="I3" s="76"/>
      <c r="J3" s="76"/>
      <c r="K3" s="76"/>
      <c r="L3" s="76"/>
      <c r="M3" s="76"/>
      <c r="N3" s="76"/>
      <c r="O3" s="77"/>
      <c r="P3" s="59" t="s">
        <v>6</v>
      </c>
    </row>
    <row r="4" spans="1:16" ht="30" customHeight="1" x14ac:dyDescent="0.3">
      <c r="A4" s="71"/>
      <c r="B4" s="60"/>
      <c r="C4" s="71"/>
      <c r="D4" s="72"/>
      <c r="E4" s="60"/>
      <c r="F4" s="72" t="s">
        <v>7</v>
      </c>
      <c r="G4" s="59" t="s">
        <v>27</v>
      </c>
      <c r="H4" s="59" t="s">
        <v>25</v>
      </c>
      <c r="I4" s="70" t="s">
        <v>28</v>
      </c>
      <c r="J4" s="51" t="s">
        <v>8</v>
      </c>
      <c r="K4" s="51" t="s">
        <v>29</v>
      </c>
      <c r="L4" s="51" t="s">
        <v>9</v>
      </c>
      <c r="M4" s="51" t="s">
        <v>35</v>
      </c>
      <c r="N4" s="51" t="s">
        <v>10</v>
      </c>
      <c r="O4" s="51" t="s">
        <v>11</v>
      </c>
      <c r="P4" s="60"/>
    </row>
    <row r="5" spans="1:16" ht="38.4" customHeight="1" x14ac:dyDescent="0.3">
      <c r="A5" s="71"/>
      <c r="B5" s="61"/>
      <c r="C5" s="71"/>
      <c r="D5" s="72"/>
      <c r="E5" s="61"/>
      <c r="F5" s="72"/>
      <c r="G5" s="61"/>
      <c r="H5" s="61"/>
      <c r="I5" s="70"/>
      <c r="J5" s="52"/>
      <c r="K5" s="52"/>
      <c r="L5" s="52"/>
      <c r="M5" s="52"/>
      <c r="N5" s="52"/>
      <c r="O5" s="52"/>
      <c r="P5" s="61"/>
    </row>
    <row r="6" spans="1:16" ht="25.2" x14ac:dyDescent="0.3">
      <c r="A6" s="53" t="s">
        <v>34</v>
      </c>
      <c r="B6" s="54"/>
      <c r="C6" s="54"/>
      <c r="D6" s="54"/>
      <c r="E6" s="54"/>
      <c r="F6" s="54"/>
      <c r="G6" s="54"/>
      <c r="H6" s="54"/>
      <c r="I6" s="55"/>
      <c r="J6" s="11"/>
      <c r="K6" s="11"/>
      <c r="L6" s="11"/>
      <c r="M6" s="7"/>
      <c r="N6" s="41"/>
      <c r="O6" s="11"/>
      <c r="P6" s="12"/>
    </row>
    <row r="7" spans="1:16" ht="35.25" customHeight="1" x14ac:dyDescent="0.3">
      <c r="A7" s="68" t="s">
        <v>30</v>
      </c>
      <c r="B7" s="69"/>
      <c r="C7" s="69"/>
      <c r="D7" s="13">
        <v>520622.06</v>
      </c>
      <c r="E7" s="14"/>
      <c r="F7" s="15"/>
      <c r="G7" s="43"/>
      <c r="H7" s="43"/>
      <c r="I7" s="44"/>
      <c r="J7" s="11"/>
      <c r="K7" s="11"/>
      <c r="L7" s="11"/>
      <c r="M7" s="7"/>
      <c r="N7" s="41"/>
      <c r="O7" s="11"/>
      <c r="P7" s="12"/>
    </row>
    <row r="8" spans="1:16" ht="27.6" customHeight="1" x14ac:dyDescent="0.3">
      <c r="A8" s="56">
        <v>1</v>
      </c>
      <c r="B8" s="59" t="s">
        <v>12</v>
      </c>
      <c r="C8" s="3" t="s">
        <v>13</v>
      </c>
      <c r="D8" s="16">
        <f>'[1]январь 2018'!U8</f>
        <v>3481.05</v>
      </c>
      <c r="E8" s="17">
        <v>2000</v>
      </c>
      <c r="F8" s="5">
        <v>3500</v>
      </c>
      <c r="G8" s="7"/>
      <c r="H8" s="7"/>
      <c r="I8" s="7"/>
      <c r="J8" s="7">
        <f>295+17.5+11+395.19+70+277.55+35</f>
        <v>1101.24</v>
      </c>
      <c r="K8" s="7"/>
      <c r="L8" s="7"/>
      <c r="M8" s="7"/>
      <c r="N8" s="7"/>
      <c r="O8" s="19">
        <f>SUM(F8:N8)</f>
        <v>4601.24</v>
      </c>
      <c r="P8" s="7">
        <f t="shared" ref="P8:P20" si="0">D8+E8-O8</f>
        <v>879.8100000000004</v>
      </c>
    </row>
    <row r="9" spans="1:16" ht="22.2" customHeight="1" x14ac:dyDescent="0.3">
      <c r="A9" s="57"/>
      <c r="B9" s="60"/>
      <c r="C9" s="3" t="s">
        <v>14</v>
      </c>
      <c r="D9" s="7">
        <f>'[1]январь 2018'!U13</f>
        <v>25818.609999999993</v>
      </c>
      <c r="E9" s="6">
        <v>0</v>
      </c>
      <c r="F9" s="8"/>
      <c r="G9" s="7">
        <f>471.1+353.32</f>
        <v>824.42000000000007</v>
      </c>
      <c r="H9" s="7">
        <f>13308.61+2000</f>
        <v>15308.61</v>
      </c>
      <c r="I9" s="7">
        <v>1501.24</v>
      </c>
      <c r="J9" s="7">
        <v>105</v>
      </c>
      <c r="K9" s="7">
        <v>8000</v>
      </c>
      <c r="L9" s="7"/>
      <c r="M9" s="19"/>
      <c r="N9" s="19"/>
      <c r="O9" s="19">
        <f t="shared" ref="O9:O16" si="1">SUM(F9:N9)</f>
        <v>25739.27</v>
      </c>
      <c r="P9" s="7">
        <f t="shared" si="0"/>
        <v>79.33999999999287</v>
      </c>
    </row>
    <row r="10" spans="1:16" ht="16.2" customHeight="1" x14ac:dyDescent="0.3">
      <c r="A10" s="57"/>
      <c r="B10" s="60"/>
      <c r="C10" s="3" t="s">
        <v>15</v>
      </c>
      <c r="D10" s="7">
        <f>'[1]январь 2018'!U17</f>
        <v>1856.3900000000003</v>
      </c>
      <c r="E10" s="6">
        <v>5000</v>
      </c>
      <c r="F10" s="8"/>
      <c r="G10" s="7"/>
      <c r="H10" s="7"/>
      <c r="I10" s="7"/>
      <c r="J10" s="7">
        <f>1900</f>
        <v>1900</v>
      </c>
      <c r="K10" s="7"/>
      <c r="L10" s="7">
        <v>2000</v>
      </c>
      <c r="M10" s="19"/>
      <c r="N10" s="19">
        <v>1133.03</v>
      </c>
      <c r="O10" s="19">
        <f t="shared" si="1"/>
        <v>5033.03</v>
      </c>
      <c r="P10" s="7">
        <f t="shared" si="0"/>
        <v>1823.3600000000006</v>
      </c>
    </row>
    <row r="11" spans="1:16" ht="18.75" customHeight="1" x14ac:dyDescent="0.3">
      <c r="A11" s="57"/>
      <c r="B11" s="60"/>
      <c r="C11" s="3" t="s">
        <v>31</v>
      </c>
      <c r="D11" s="7">
        <v>0</v>
      </c>
      <c r="E11" s="6">
        <v>15000</v>
      </c>
      <c r="F11" s="8"/>
      <c r="G11" s="18"/>
      <c r="H11" s="18"/>
      <c r="I11" s="7"/>
      <c r="J11" s="19"/>
      <c r="K11" s="19"/>
      <c r="L11" s="18"/>
      <c r="M11" s="19"/>
      <c r="N11" s="19">
        <v>14316.95</v>
      </c>
      <c r="O11" s="19">
        <f t="shared" si="1"/>
        <v>14316.95</v>
      </c>
      <c r="P11" s="7">
        <f t="shared" si="0"/>
        <v>683.04999999999927</v>
      </c>
    </row>
    <row r="12" spans="1:16" x14ac:dyDescent="0.3">
      <c r="A12" s="57"/>
      <c r="B12" s="60"/>
      <c r="C12" s="3" t="s">
        <v>16</v>
      </c>
      <c r="D12" s="19">
        <f>'[1]ноябрь 2017'!U36</f>
        <v>5092.8624</v>
      </c>
      <c r="E12" s="20">
        <v>0</v>
      </c>
      <c r="F12" s="8"/>
      <c r="G12" s="19"/>
      <c r="H12" s="19"/>
      <c r="I12" s="19"/>
      <c r="J12" s="19"/>
      <c r="K12" s="19"/>
      <c r="L12" s="19"/>
      <c r="M12" s="19"/>
      <c r="N12" s="19"/>
      <c r="O12" s="19">
        <f t="shared" si="1"/>
        <v>0</v>
      </c>
      <c r="P12" s="7">
        <f t="shared" si="0"/>
        <v>5092.8624</v>
      </c>
    </row>
    <row r="13" spans="1:16" x14ac:dyDescent="0.3">
      <c r="A13" s="57"/>
      <c r="B13" s="60"/>
      <c r="C13" s="3" t="s">
        <v>32</v>
      </c>
      <c r="D13" s="19">
        <v>0</v>
      </c>
      <c r="E13" s="20">
        <v>3960</v>
      </c>
      <c r="F13" s="8"/>
      <c r="G13" s="19"/>
      <c r="H13" s="19"/>
      <c r="I13" s="19"/>
      <c r="J13" s="19"/>
      <c r="K13" s="19"/>
      <c r="L13" s="19"/>
      <c r="M13" s="19"/>
      <c r="N13" s="19"/>
      <c r="O13" s="19">
        <f t="shared" si="1"/>
        <v>0</v>
      </c>
      <c r="P13" s="7">
        <f t="shared" si="0"/>
        <v>3960</v>
      </c>
    </row>
    <row r="14" spans="1:16" x14ac:dyDescent="0.3">
      <c r="A14" s="57"/>
      <c r="B14" s="60"/>
      <c r="C14" s="3" t="s">
        <v>17</v>
      </c>
      <c r="D14" s="19">
        <f>[1]октябрь2017!U42</f>
        <v>8.0120000000000786</v>
      </c>
      <c r="E14" s="20">
        <v>0</v>
      </c>
      <c r="F14" s="8"/>
      <c r="G14" s="19"/>
      <c r="H14" s="19"/>
      <c r="I14" s="19"/>
      <c r="J14" s="19"/>
      <c r="K14" s="19"/>
      <c r="L14" s="19"/>
      <c r="M14" s="19"/>
      <c r="N14" s="19"/>
      <c r="O14" s="19">
        <f t="shared" si="1"/>
        <v>0</v>
      </c>
      <c r="P14" s="7">
        <f t="shared" si="0"/>
        <v>8.0120000000000786</v>
      </c>
    </row>
    <row r="15" spans="1:16" x14ac:dyDescent="0.3">
      <c r="A15" s="57"/>
      <c r="B15" s="60"/>
      <c r="C15" s="3" t="s">
        <v>33</v>
      </c>
      <c r="D15" s="19">
        <v>0</v>
      </c>
      <c r="E15" s="20">
        <v>10000</v>
      </c>
      <c r="F15" s="8"/>
      <c r="G15" s="19"/>
      <c r="H15" s="19"/>
      <c r="I15" s="19"/>
      <c r="J15" s="19"/>
      <c r="K15" s="19"/>
      <c r="L15" s="19"/>
      <c r="M15" s="19"/>
      <c r="N15" s="19">
        <v>4550</v>
      </c>
      <c r="O15" s="19">
        <f t="shared" si="1"/>
        <v>4550</v>
      </c>
      <c r="P15" s="7">
        <f t="shared" si="0"/>
        <v>5450</v>
      </c>
    </row>
    <row r="16" spans="1:16" ht="41.4" x14ac:dyDescent="0.3">
      <c r="A16" s="58"/>
      <c r="B16" s="61"/>
      <c r="C16" s="4" t="s">
        <v>18</v>
      </c>
      <c r="D16" s="21">
        <f>'[1]январь 2018'!U45</f>
        <v>5606.139100000044</v>
      </c>
      <c r="E16" s="22">
        <f>1000+50+250+200+100+14520+50+2500+100+150+50+500+50+50+100+100+300+1000+15000</f>
        <v>36070</v>
      </c>
      <c r="F16" s="23"/>
      <c r="G16" s="21"/>
      <c r="H16" s="21"/>
      <c r="I16" s="21"/>
      <c r="J16" s="21"/>
      <c r="K16" s="21"/>
      <c r="L16" s="21"/>
      <c r="M16" s="21">
        <f>70+7000</f>
        <v>7070</v>
      </c>
      <c r="N16" s="21">
        <v>15000</v>
      </c>
      <c r="O16" s="19">
        <f t="shared" si="1"/>
        <v>22070</v>
      </c>
      <c r="P16" s="7">
        <f t="shared" si="0"/>
        <v>19606.139100000044</v>
      </c>
    </row>
    <row r="17" spans="1:16" x14ac:dyDescent="0.3">
      <c r="A17" s="62" t="s">
        <v>19</v>
      </c>
      <c r="B17" s="63"/>
      <c r="C17" s="39"/>
      <c r="D17" s="27">
        <f t="shared" ref="D17:O17" si="2">SUM(D8:D16)</f>
        <v>41863.06350000004</v>
      </c>
      <c r="E17" s="28">
        <f t="shared" si="2"/>
        <v>72030</v>
      </c>
      <c r="F17" s="27">
        <f t="shared" si="2"/>
        <v>3500</v>
      </c>
      <c r="G17" s="27">
        <f t="shared" si="2"/>
        <v>824.42000000000007</v>
      </c>
      <c r="H17" s="27">
        <f t="shared" si="2"/>
        <v>15308.61</v>
      </c>
      <c r="I17" s="27">
        <f t="shared" si="2"/>
        <v>1501.24</v>
      </c>
      <c r="J17" s="27">
        <f t="shared" si="2"/>
        <v>3106.24</v>
      </c>
      <c r="K17" s="27">
        <f t="shared" si="2"/>
        <v>8000</v>
      </c>
      <c r="L17" s="27">
        <f t="shared" si="2"/>
        <v>2000</v>
      </c>
      <c r="M17" s="27">
        <f t="shared" si="2"/>
        <v>7070</v>
      </c>
      <c r="N17" s="27">
        <f t="shared" si="2"/>
        <v>34999.980000000003</v>
      </c>
      <c r="O17" s="29">
        <f t="shared" si="2"/>
        <v>76310.490000000005</v>
      </c>
      <c r="P17" s="27">
        <f t="shared" si="0"/>
        <v>37582.573500000042</v>
      </c>
    </row>
    <row r="18" spans="1:16" ht="41.4" x14ac:dyDescent="0.3">
      <c r="A18" s="42">
        <v>2</v>
      </c>
      <c r="B18" s="2" t="s">
        <v>20</v>
      </c>
      <c r="C18" s="1" t="s">
        <v>21</v>
      </c>
      <c r="D18" s="5">
        <v>0</v>
      </c>
      <c r="E18" s="6">
        <v>0</v>
      </c>
      <c r="F18" s="6"/>
      <c r="G18" s="34"/>
      <c r="H18" s="34"/>
      <c r="I18" s="35"/>
      <c r="J18" s="35"/>
      <c r="K18" s="35"/>
      <c r="L18" s="35"/>
      <c r="M18" s="35"/>
      <c r="N18" s="35"/>
      <c r="O18" s="19">
        <f>SUM(F18:N18)</f>
        <v>0</v>
      </c>
      <c r="P18" s="7">
        <f t="shared" si="0"/>
        <v>0</v>
      </c>
    </row>
    <row r="19" spans="1:16" ht="69" x14ac:dyDescent="0.3">
      <c r="A19" s="42">
        <v>3</v>
      </c>
      <c r="B19" s="25" t="s">
        <v>23</v>
      </c>
      <c r="C19" s="26" t="s">
        <v>22</v>
      </c>
      <c r="D19" s="24">
        <f>'[1]январь 2018'!U51</f>
        <v>478759</v>
      </c>
      <c r="E19" s="9">
        <v>0</v>
      </c>
      <c r="F19" s="9"/>
      <c r="G19" s="36"/>
      <c r="H19" s="36"/>
      <c r="I19" s="37"/>
      <c r="J19" s="37"/>
      <c r="K19" s="37"/>
      <c r="L19" s="37"/>
      <c r="M19" s="45">
        <f>15700+157</f>
        <v>15857</v>
      </c>
      <c r="N19" s="10">
        <f>6090+11310+16747+16748+11310+6090+10205</f>
        <v>78500</v>
      </c>
      <c r="O19" s="19">
        <f>SUM(F19:N19)</f>
        <v>94357</v>
      </c>
      <c r="P19" s="7">
        <f t="shared" si="0"/>
        <v>384402</v>
      </c>
    </row>
    <row r="20" spans="1:16" x14ac:dyDescent="0.3">
      <c r="A20" s="64" t="s">
        <v>19</v>
      </c>
      <c r="B20" s="65"/>
      <c r="C20" s="40"/>
      <c r="D20" s="50">
        <f>SUM(D18:D19)</f>
        <v>478759</v>
      </c>
      <c r="E20" s="30">
        <f>SUM(E18:E19)</f>
        <v>0</v>
      </c>
      <c r="F20" s="30">
        <f t="shared" ref="F20" si="3">SUM(D20:E20)</f>
        <v>478759</v>
      </c>
      <c r="G20" s="30">
        <f t="shared" ref="G20:O20" si="4">SUM(G18:G19)</f>
        <v>0</v>
      </c>
      <c r="H20" s="30">
        <f t="shared" si="4"/>
        <v>0</v>
      </c>
      <c r="I20" s="30">
        <f t="shared" si="4"/>
        <v>0</v>
      </c>
      <c r="J20" s="30">
        <f t="shared" si="4"/>
        <v>0</v>
      </c>
      <c r="K20" s="30">
        <f t="shared" si="4"/>
        <v>0</v>
      </c>
      <c r="L20" s="30">
        <f t="shared" si="4"/>
        <v>0</v>
      </c>
      <c r="M20" s="30">
        <f t="shared" si="4"/>
        <v>15857</v>
      </c>
      <c r="N20" s="30">
        <f t="shared" si="4"/>
        <v>78500</v>
      </c>
      <c r="O20" s="31">
        <f t="shared" si="4"/>
        <v>94357</v>
      </c>
      <c r="P20" s="27">
        <f t="shared" si="0"/>
        <v>384402</v>
      </c>
    </row>
    <row r="21" spans="1:16" ht="17.399999999999999" x14ac:dyDescent="0.3">
      <c r="A21" s="66" t="s">
        <v>24</v>
      </c>
      <c r="B21" s="67"/>
      <c r="C21" s="46"/>
      <c r="D21" s="48">
        <f>D17+D20</f>
        <v>520622.06350000005</v>
      </c>
      <c r="E21" s="49">
        <f>E20+E17</f>
        <v>72030</v>
      </c>
      <c r="F21" s="47">
        <f>F17+F20</f>
        <v>482259</v>
      </c>
      <c r="G21" s="47">
        <f>G20+G17</f>
        <v>824.42000000000007</v>
      </c>
      <c r="H21" s="47">
        <f t="shared" ref="H21:M21" si="5">H17+H20</f>
        <v>15308.61</v>
      </c>
      <c r="I21" s="47">
        <f t="shared" si="5"/>
        <v>1501.24</v>
      </c>
      <c r="J21" s="47">
        <f t="shared" si="5"/>
        <v>3106.24</v>
      </c>
      <c r="K21" s="47">
        <f t="shared" si="5"/>
        <v>8000</v>
      </c>
      <c r="L21" s="47">
        <f t="shared" si="5"/>
        <v>2000</v>
      </c>
      <c r="M21" s="47">
        <f t="shared" si="5"/>
        <v>22927</v>
      </c>
      <c r="N21" s="47">
        <f>N20+N17</f>
        <v>113499.98000000001</v>
      </c>
      <c r="O21" s="49">
        <f>O20+O17</f>
        <v>170667.49</v>
      </c>
      <c r="P21" s="47">
        <f>P20+P17</f>
        <v>421984.57350000006</v>
      </c>
    </row>
  </sheetData>
  <mergeCells count="26">
    <mergeCell ref="A1:P1"/>
    <mergeCell ref="A2:P2"/>
    <mergeCell ref="F3:O3"/>
    <mergeCell ref="P3:P5"/>
    <mergeCell ref="A7:C7"/>
    <mergeCell ref="G4:G5"/>
    <mergeCell ref="H4:H5"/>
    <mergeCell ref="I4:I5"/>
    <mergeCell ref="A3:A5"/>
    <mergeCell ref="B3:B5"/>
    <mergeCell ref="C3:C5"/>
    <mergeCell ref="D3:D5"/>
    <mergeCell ref="E3:E5"/>
    <mergeCell ref="F4:F5"/>
    <mergeCell ref="A8:A16"/>
    <mergeCell ref="B8:B16"/>
    <mergeCell ref="A17:B17"/>
    <mergeCell ref="A20:B20"/>
    <mergeCell ref="A21:B21"/>
    <mergeCell ref="O4:O5"/>
    <mergeCell ref="A6:I6"/>
    <mergeCell ref="L4:L5"/>
    <mergeCell ref="M4:M5"/>
    <mergeCell ref="N4:N5"/>
    <mergeCell ref="K4:K5"/>
    <mergeCell ref="J4:J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2018-04-22T19:16:02Z</dcterms:modified>
</cp:coreProperties>
</file>