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2" sheetId="7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7" l="1"/>
  <c r="D18" i="7" l="1"/>
  <c r="K21" i="7"/>
  <c r="F21" i="7" l="1"/>
  <c r="H21" i="7"/>
  <c r="G21" i="7"/>
  <c r="J20" i="7"/>
  <c r="J21" i="7" s="1"/>
  <c r="I20" i="7"/>
  <c r="I21" i="7" s="1"/>
  <c r="D20" i="7"/>
  <c r="D21" i="7" s="1"/>
  <c r="E21" i="7"/>
  <c r="K19" i="7"/>
  <c r="H18" i="7"/>
  <c r="J17" i="7"/>
  <c r="J18" i="7" s="1"/>
  <c r="I17" i="7"/>
  <c r="I18" i="7" s="1"/>
  <c r="F17" i="7"/>
  <c r="E17" i="7"/>
  <c r="D17" i="7"/>
  <c r="K16" i="7"/>
  <c r="D16" i="7"/>
  <c r="F15" i="7"/>
  <c r="K15" i="7" s="1"/>
  <c r="E15" i="7"/>
  <c r="D15" i="7"/>
  <c r="K14" i="7"/>
  <c r="D14" i="7"/>
  <c r="K13" i="7"/>
  <c r="D13" i="7"/>
  <c r="K12" i="7"/>
  <c r="D12" i="7"/>
  <c r="K11" i="7"/>
  <c r="D11" i="7"/>
  <c r="K10" i="7"/>
  <c r="D10" i="7"/>
  <c r="K9" i="7"/>
  <c r="D9" i="7"/>
  <c r="G8" i="7"/>
  <c r="G18" i="7" s="1"/>
  <c r="D8" i="7"/>
  <c r="A1" i="7"/>
  <c r="G22" i="7" l="1"/>
  <c r="H22" i="7"/>
  <c r="L13" i="7"/>
  <c r="E18" i="7"/>
  <c r="E22" i="7" s="1"/>
  <c r="L12" i="7"/>
  <c r="L14" i="7"/>
  <c r="K17" i="7"/>
  <c r="L17" i="7" s="1"/>
  <c r="L10" i="7"/>
  <c r="L11" i="7"/>
  <c r="L16" i="7"/>
  <c r="I22" i="7"/>
  <c r="L9" i="7"/>
  <c r="J22" i="7"/>
  <c r="F18" i="7"/>
  <c r="F22" i="7" s="1"/>
  <c r="K20" i="7"/>
  <c r="L20" i="7" s="1"/>
  <c r="L15" i="7"/>
  <c r="L19" i="7"/>
  <c r="K8" i="7"/>
  <c r="K18" i="7" l="1"/>
  <c r="L18" i="7"/>
  <c r="D22" i="7"/>
  <c r="L8" i="7"/>
  <c r="K22" i="7" l="1"/>
  <c r="L21" i="7"/>
  <c r="L22" i="7" s="1"/>
</calcChain>
</file>

<file path=xl/sharedStrings.xml><?xml version="1.0" encoding="utf-8"?>
<sst xmlns="http://schemas.openxmlformats.org/spreadsheetml/2006/main" count="34" uniqueCount="33">
  <si>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</si>
  <si>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</si>
  <si>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</si>
  <si>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</si>
  <si>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</si>
  <si>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</si>
  <si>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</si>
  <si>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</si>
  <si>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Банковское обслужи-вание</t>
  </si>
  <si>
    <t>Связь</t>
  </si>
  <si>
    <t>ЗП</t>
  </si>
  <si>
    <t>Итого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</si>
  <si>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</si>
  <si>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</si>
  <si>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</si>
  <si>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"Ай Ти Вектор"</t>
  </si>
  <si>
    <t>ПАО Сбербанк</t>
  </si>
  <si>
    <t>ООО "Беркут"</t>
  </si>
  <si>
    <t>Пожертвование от физических лиц (Сбербанк)</t>
  </si>
  <si>
    <t>Итого:</t>
  </si>
  <si>
    <t>Солнечная улыбка</t>
  </si>
  <si>
    <t>Наличные, ящик для сбора пожертвований</t>
  </si>
  <si>
    <t>Филиал ОАО "МРСК Урала"-"Челябэнерго"</t>
  </si>
  <si>
    <t>Информационные проекты в поддержку детей с особенностями в развитие</t>
  </si>
  <si>
    <t>ИТОГО</t>
  </si>
  <si>
    <t>ООО "Гилмон"</t>
  </si>
  <si>
    <t>ООО "Ла Крема"</t>
  </si>
  <si>
    <t>ООО "Евразия"</t>
  </si>
  <si>
    <t>финансовый отчет о расходовании денежных средств за II квартал 2018 года</t>
  </si>
  <si>
    <t>Налоги</t>
  </si>
  <si>
    <t>Остаток денежных средств на 01.03.2018</t>
  </si>
  <si>
    <t>Май</t>
  </si>
  <si>
    <t>Возмещение денежных средств из Фонда Социального Страхования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</si>
</sst>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3" fillId="0" borderId="1" xfId="2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/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left" vertical="center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3" fillId="2" borderId="2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0" borderId="0" xfId="0" applyFont="1" applyFill="1"/>
    <xf numFmtId="4" fontId="13" fillId="0" borderId="2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4" fontId="11" fillId="3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4" fontId="12" fillId="3" borderId="1" xfId="0" applyNumberFormat="1" applyFont="1" applyFill="1" applyBorder="1" applyAlignment="1">
      <alignment horizontal="center"/>
    </xf>
    <xf numFmtId="4" fontId="12" fillId="3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5;&#1088;\Desktop\&#1088;&#1072;&#1089;&#1093;&#1086;&#1076;&#1099;%202014-2016%20(2)%20-%20&#1082;&#1086;&#1087;&#1080;&#1103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ьный"/>
      <sheetName val="Скоректированный"/>
      <sheetName val="май2017 (2)"/>
      <sheetName val="январь"/>
      <sheetName val="февраль"/>
      <sheetName val="март1"/>
      <sheetName val="апрель"/>
      <sheetName val="май"/>
      <sheetName val="июнь"/>
      <sheetName val="июльь"/>
      <sheetName val="август (2)"/>
      <sheetName val="август"/>
      <sheetName val="июль"/>
      <sheetName val="март"/>
      <sheetName val="Лист2"/>
      <sheetName val="Лист3"/>
      <sheetName val="Лист1"/>
      <sheetName val="сент"/>
      <sheetName val="окт"/>
      <sheetName val="окт (2)"/>
      <sheetName val="ноябрь"/>
      <sheetName val="декабрь"/>
      <sheetName val="янв 2015"/>
      <sheetName val="янв "/>
      <sheetName val="февр 2015"/>
      <sheetName val="март 2015"/>
      <sheetName val="апрель15"/>
      <sheetName val="май15"/>
      <sheetName val="июнь 2015"/>
      <sheetName val="июль 2015"/>
      <sheetName val="август 2015 "/>
      <sheetName val="сентябрь 2015"/>
      <sheetName val="октябрь 2015"/>
      <sheetName val="ноябрь 2015"/>
      <sheetName val="декабрь 2015"/>
      <sheetName val="январь 2016"/>
      <sheetName val="февраль 2016"/>
      <sheetName val="март 2016"/>
      <sheetName val="апрель 2016"/>
      <sheetName val="май 2016"/>
      <sheetName val="июнь 2016"/>
      <sheetName val="июль 2016 (2)"/>
      <sheetName val="август 2016"/>
      <sheetName val="сентябрь2016"/>
      <sheetName val="октябрь"/>
      <sheetName val="ноябрь 2016"/>
      <sheetName val="декабрь 2016"/>
      <sheetName val="январь 2017"/>
      <sheetName val="июль 2016"/>
      <sheetName val="февраль 2017"/>
      <sheetName val="март 2017"/>
      <sheetName val="апрель 2017"/>
      <sheetName val="май2017"/>
      <sheetName val="июнь2017"/>
      <sheetName val="июль2017"/>
      <sheetName val="август2017"/>
      <sheetName val="сентябрь 2017"/>
      <sheetName val="октябрь2017"/>
      <sheetName val="ноябрь 2017"/>
      <sheetName val="декабрь20171"/>
      <sheetName val="январь 2018"/>
      <sheetName val="февраль 2018"/>
      <sheetName val="март 2018"/>
      <sheetName val="Лист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1">
          <cell r="A1" t="str">
    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42">
          <cell r="U42">
            <v>8.0120000000000786</v>
          </cell>
        </row>
        <row r="43">
          <cell r="U43">
            <v>9.5496943686157465E-12</v>
          </cell>
        </row>
      </sheetData>
      <sheetData sheetId="58">
        <row r="36">
          <cell r="U36">
            <v>5092.8624</v>
          </cell>
        </row>
      </sheetData>
      <sheetData sheetId="59" refreshError="1"/>
      <sheetData sheetId="60">
        <row r="8">
          <cell r="U8">
            <v>3481.05</v>
          </cell>
        </row>
      </sheetData>
      <sheetData sheetId="61">
        <row r="8">
          <cell r="U8">
            <v>879.8100000000004</v>
          </cell>
        </row>
        <row r="13">
          <cell r="U13">
            <v>79.33999999999287</v>
          </cell>
        </row>
        <row r="17">
          <cell r="U17">
            <v>1823.3600000000006</v>
          </cell>
        </row>
        <row r="20">
          <cell r="U20">
            <v>683.04999999999927</v>
          </cell>
        </row>
        <row r="41">
          <cell r="U41">
            <v>3960</v>
          </cell>
        </row>
        <row r="44">
          <cell r="U44">
            <v>5450</v>
          </cell>
        </row>
        <row r="47">
          <cell r="U47">
            <v>19606.139100000044</v>
          </cell>
        </row>
        <row r="53">
          <cell r="U53">
            <v>384402</v>
          </cell>
        </row>
      </sheetData>
      <sheetData sheetId="62"/>
      <sheetData sheetId="6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N16" sqref="N16"/>
    </sheetView>
  </sheetViews>
  <sheetFormatPr defaultRowHeight="14.4" x14ac:dyDescent="0.3"/>
  <cols>
    <col min="1" max="1" width="3.21875" style="55" customWidth="1"/>
    <col min="2" max="2" width="18.33203125" style="55" customWidth="1"/>
    <col min="3" max="3" width="24.88671875" style="55" customWidth="1"/>
    <col min="4" max="4" width="13.77734375" style="55" customWidth="1"/>
    <col min="5" max="5" width="13.88671875" style="55" customWidth="1"/>
    <col min="6" max="6" width="16.44140625" style="55" customWidth="1"/>
    <col min="7" max="7" width="10.21875" style="55" customWidth="1"/>
    <col min="8" max="8" width="10.44140625" style="55" customWidth="1"/>
    <col min="9" max="9" width="13.77734375" style="55" customWidth="1"/>
    <col min="10" max="10" width="14.6640625" style="55" customWidth="1"/>
    <col min="11" max="11" width="14" style="55" customWidth="1"/>
    <col min="12" max="12" width="13.6640625" style="55" customWidth="1"/>
    <col min="13" max="16384" width="8.88671875" style="55"/>
  </cols>
  <sheetData>
    <row r="1" spans="1:12" x14ac:dyDescent="0.3">
      <c r="A1" s="59" t="str">
        <f>'[1]май 2016'!A1:V1</f>
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x14ac:dyDescent="0.3">
      <c r="A2" s="60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38" t="s">
        <v>0</v>
      </c>
      <c r="B3" s="39" t="s">
        <v>1</v>
      </c>
      <c r="C3" s="38" t="s">
        <v>2</v>
      </c>
      <c r="D3" s="42" t="s">
        <v>3</v>
      </c>
      <c r="E3" s="39" t="s">
        <v>4</v>
      </c>
      <c r="F3" s="43" t="s">
        <v>5</v>
      </c>
      <c r="G3" s="44"/>
      <c r="H3" s="44"/>
      <c r="I3" s="44"/>
      <c r="J3" s="44"/>
      <c r="K3" s="45"/>
      <c r="L3" s="39" t="s">
        <v>6</v>
      </c>
    </row>
    <row r="4" spans="1:12" ht="14.4" customHeight="1" x14ac:dyDescent="0.3">
      <c r="A4" s="38"/>
      <c r="B4" s="40"/>
      <c r="C4" s="38"/>
      <c r="D4" s="42"/>
      <c r="E4" s="40"/>
      <c r="F4" s="42" t="s">
        <v>7</v>
      </c>
      <c r="G4" s="46" t="s">
        <v>8</v>
      </c>
      <c r="H4" s="46" t="s">
        <v>9</v>
      </c>
      <c r="I4" s="46" t="s">
        <v>29</v>
      </c>
      <c r="J4" s="46" t="s">
        <v>10</v>
      </c>
      <c r="K4" s="46" t="s">
        <v>11</v>
      </c>
      <c r="L4" s="40"/>
    </row>
    <row r="5" spans="1:12" x14ac:dyDescent="0.3">
      <c r="A5" s="38"/>
      <c r="B5" s="41"/>
      <c r="C5" s="38"/>
      <c r="D5" s="42"/>
      <c r="E5" s="41"/>
      <c r="F5" s="42"/>
      <c r="G5" s="47"/>
      <c r="H5" s="47"/>
      <c r="I5" s="47"/>
      <c r="J5" s="47"/>
      <c r="K5" s="47"/>
      <c r="L5" s="41"/>
    </row>
    <row r="6" spans="1:12" ht="18" x14ac:dyDescent="0.3">
      <c r="A6" s="63" t="s">
        <v>31</v>
      </c>
      <c r="B6" s="64"/>
      <c r="C6" s="64"/>
      <c r="D6" s="64"/>
      <c r="E6" s="64"/>
      <c r="F6" s="64"/>
      <c r="G6" s="11"/>
      <c r="H6" s="11"/>
      <c r="I6" s="7"/>
      <c r="J6" s="36"/>
      <c r="K6" s="11"/>
      <c r="L6" s="12"/>
    </row>
    <row r="7" spans="1:12" x14ac:dyDescent="0.3">
      <c r="A7" s="61" t="s">
        <v>30</v>
      </c>
      <c r="B7" s="62"/>
      <c r="C7" s="62"/>
      <c r="D7" s="13">
        <f>D22</f>
        <v>421984.57350000006</v>
      </c>
      <c r="E7" s="14"/>
      <c r="F7" s="15"/>
      <c r="G7" s="11"/>
      <c r="H7" s="11"/>
      <c r="I7" s="7"/>
      <c r="J7" s="36"/>
      <c r="K7" s="11"/>
      <c r="L7" s="12"/>
    </row>
    <row r="8" spans="1:12" ht="29.4" customHeight="1" x14ac:dyDescent="0.3">
      <c r="A8" s="48">
        <v>1</v>
      </c>
      <c r="B8" s="39" t="s">
        <v>12</v>
      </c>
      <c r="C8" s="3" t="s">
        <v>13</v>
      </c>
      <c r="D8" s="16">
        <f>'[1]февраль 2018'!U8</f>
        <v>879.8100000000004</v>
      </c>
      <c r="E8" s="17">
        <v>2000</v>
      </c>
      <c r="F8" s="5"/>
      <c r="G8" s="7">
        <f>52.08+295+88.5+568.42+35+270.4+35+35</f>
        <v>1379.4</v>
      </c>
      <c r="H8" s="7">
        <v>1500</v>
      </c>
      <c r="I8" s="7"/>
      <c r="J8" s="7"/>
      <c r="K8" s="19">
        <f>SUM(F8:J8)</f>
        <v>2879.4</v>
      </c>
      <c r="L8" s="7">
        <f>D8+E8-K8</f>
        <v>0.41000000000030923</v>
      </c>
    </row>
    <row r="9" spans="1:12" ht="29.4" customHeight="1" x14ac:dyDescent="0.3">
      <c r="A9" s="49"/>
      <c r="B9" s="40"/>
      <c r="C9" s="3" t="s">
        <v>14</v>
      </c>
      <c r="D9" s="7">
        <f>'[1]февраль 2018'!U13</f>
        <v>79.33999999999287</v>
      </c>
      <c r="E9" s="6">
        <v>0</v>
      </c>
      <c r="F9" s="8"/>
      <c r="G9" s="7"/>
      <c r="H9" s="7"/>
      <c r="I9" s="19"/>
      <c r="J9" s="19"/>
      <c r="K9" s="19">
        <f>SUM(F9:J9)</f>
        <v>0</v>
      </c>
      <c r="L9" s="7">
        <f>D9+E9-K9</f>
        <v>79.33999999999287</v>
      </c>
    </row>
    <row r="10" spans="1:12" ht="15.6" customHeight="1" x14ac:dyDescent="0.3">
      <c r="A10" s="49"/>
      <c r="B10" s="40"/>
      <c r="C10" s="3" t="s">
        <v>15</v>
      </c>
      <c r="D10" s="7">
        <f>'[1]февраль 2018'!U17</f>
        <v>1823.3600000000006</v>
      </c>
      <c r="E10" s="6">
        <v>0</v>
      </c>
      <c r="F10" s="8">
        <v>931.2</v>
      </c>
      <c r="G10" s="7">
        <v>35</v>
      </c>
      <c r="H10" s="7">
        <v>500</v>
      </c>
      <c r="I10" s="19"/>
      <c r="J10" s="19"/>
      <c r="K10" s="19">
        <f>SUM(F10:J10)</f>
        <v>1466.2</v>
      </c>
      <c r="L10" s="7">
        <f>D10+E10-K10</f>
        <v>357.16000000000054</v>
      </c>
    </row>
    <row r="11" spans="1:12" ht="19.8" customHeight="1" x14ac:dyDescent="0.3">
      <c r="A11" s="49"/>
      <c r="B11" s="40"/>
      <c r="C11" s="3" t="s">
        <v>25</v>
      </c>
      <c r="D11" s="7">
        <f>'[1]февраль 2018'!U20</f>
        <v>683.04999999999927</v>
      </c>
      <c r="E11" s="6">
        <v>0</v>
      </c>
      <c r="F11" s="8"/>
      <c r="G11" s="19"/>
      <c r="H11" s="18"/>
      <c r="I11" s="19"/>
      <c r="J11" s="19"/>
      <c r="K11" s="19">
        <f>SUM(F11:J11)</f>
        <v>0</v>
      </c>
      <c r="L11" s="7">
        <f>D11+E11-K11</f>
        <v>683.04999999999927</v>
      </c>
    </row>
    <row r="12" spans="1:12" ht="18" customHeight="1" x14ac:dyDescent="0.3">
      <c r="A12" s="49"/>
      <c r="B12" s="40"/>
      <c r="C12" s="3" t="s">
        <v>16</v>
      </c>
      <c r="D12" s="19">
        <f>'[1]ноябрь 2017'!U36</f>
        <v>5092.8624</v>
      </c>
      <c r="E12" s="20">
        <v>0</v>
      </c>
      <c r="F12" s="8"/>
      <c r="G12" s="19"/>
      <c r="H12" s="19"/>
      <c r="I12" s="19"/>
      <c r="J12" s="19"/>
      <c r="K12" s="19">
        <f>SUM(F12:J12)</f>
        <v>0</v>
      </c>
      <c r="L12" s="7">
        <f>D12+E12-K12</f>
        <v>5092.8624</v>
      </c>
    </row>
    <row r="13" spans="1:12" ht="16.2" customHeight="1" x14ac:dyDescent="0.3">
      <c r="A13" s="49"/>
      <c r="B13" s="40"/>
      <c r="C13" s="3" t="s">
        <v>26</v>
      </c>
      <c r="D13" s="19">
        <f>'[1]февраль 2018'!U41</f>
        <v>3960</v>
      </c>
      <c r="E13" s="20">
        <v>0</v>
      </c>
      <c r="F13" s="8"/>
      <c r="G13" s="19">
        <v>1900</v>
      </c>
      <c r="H13" s="19"/>
      <c r="I13" s="19"/>
      <c r="J13" s="19"/>
      <c r="K13" s="19">
        <f>SUM(F13:J13)</f>
        <v>1900</v>
      </c>
      <c r="L13" s="7">
        <f>D13+E13-K13</f>
        <v>2060</v>
      </c>
    </row>
    <row r="14" spans="1:12" ht="19.8" customHeight="1" x14ac:dyDescent="0.3">
      <c r="A14" s="49"/>
      <c r="B14" s="40"/>
      <c r="C14" s="3" t="s">
        <v>17</v>
      </c>
      <c r="D14" s="19">
        <f>[1]октябрь2017!U42</f>
        <v>8.0120000000000786</v>
      </c>
      <c r="E14" s="20">
        <v>0</v>
      </c>
      <c r="F14" s="8"/>
      <c r="G14" s="19"/>
      <c r="H14" s="19"/>
      <c r="I14" s="19"/>
      <c r="J14" s="19"/>
      <c r="K14" s="19">
        <f>SUM(F14:J14)</f>
        <v>0</v>
      </c>
      <c r="L14" s="7">
        <f>D14+E14-K14</f>
        <v>8.0120000000000786</v>
      </c>
    </row>
    <row r="15" spans="1:12" ht="52.8" customHeight="1" x14ac:dyDescent="0.3">
      <c r="A15" s="49"/>
      <c r="B15" s="40"/>
      <c r="C15" s="3" t="s">
        <v>32</v>
      </c>
      <c r="D15" s="19">
        <f>[1]октябрь2017!U43</f>
        <v>9.5496943686157465E-12</v>
      </c>
      <c r="E15" s="20">
        <f>57245.75+28795.52</f>
        <v>86041.27</v>
      </c>
      <c r="F15" s="8">
        <f>78398.99</f>
        <v>78398.990000000005</v>
      </c>
      <c r="G15" s="19"/>
      <c r="H15" s="19"/>
      <c r="I15" s="19"/>
      <c r="J15" s="19"/>
      <c r="K15" s="19">
        <f>SUM(F15:J15)</f>
        <v>78398.990000000005</v>
      </c>
      <c r="L15" s="7">
        <f>D15+E15-K15</f>
        <v>7642.2800000000134</v>
      </c>
    </row>
    <row r="16" spans="1:12" ht="17.399999999999999" customHeight="1" x14ac:dyDescent="0.3">
      <c r="A16" s="49"/>
      <c r="B16" s="40"/>
      <c r="C16" s="3" t="s">
        <v>27</v>
      </c>
      <c r="D16" s="19">
        <f>'[1]февраль 2018'!U44</f>
        <v>5450</v>
      </c>
      <c r="E16" s="20">
        <v>0</v>
      </c>
      <c r="F16" s="8"/>
      <c r="G16" s="19"/>
      <c r="H16" s="19"/>
      <c r="I16" s="19"/>
      <c r="J16" s="19">
        <v>4550</v>
      </c>
      <c r="K16" s="19">
        <f>SUM(F16:J16)</f>
        <v>4550</v>
      </c>
      <c r="L16" s="7">
        <f>D16+E16-K16</f>
        <v>900</v>
      </c>
    </row>
    <row r="17" spans="1:12" ht="42.6" customHeight="1" x14ac:dyDescent="0.3">
      <c r="A17" s="50"/>
      <c r="B17" s="41"/>
      <c r="C17" s="4" t="s">
        <v>18</v>
      </c>
      <c r="D17" s="21">
        <f>'[1]февраль 2018'!U47</f>
        <v>19606.139100000044</v>
      </c>
      <c r="E17" s="22">
        <f>150+1000+40000+10000+250+150+100+2500+200+500+100+50+1050+100+100+100+200+100</f>
        <v>56650</v>
      </c>
      <c r="F17" s="23">
        <f>10415+17700+6800</f>
        <v>34915</v>
      </c>
      <c r="G17" s="21"/>
      <c r="H17" s="21"/>
      <c r="I17" s="21">
        <f>7000+70</f>
        <v>7070</v>
      </c>
      <c r="J17" s="21">
        <f>14404.87+16045.11+1547.62</f>
        <v>31997.600000000002</v>
      </c>
      <c r="K17" s="19">
        <f>SUM(F17:J17)</f>
        <v>73982.600000000006</v>
      </c>
      <c r="L17" s="7">
        <f>D17+E17-K17</f>
        <v>2273.5391000000382</v>
      </c>
    </row>
    <row r="18" spans="1:12" x14ac:dyDescent="0.3">
      <c r="A18" s="51" t="s">
        <v>19</v>
      </c>
      <c r="B18" s="52"/>
      <c r="C18" s="34"/>
      <c r="D18" s="27">
        <f>SUM(D8:D17)</f>
        <v>37582.573500000042</v>
      </c>
      <c r="E18" s="28">
        <f>SUM(E8:E17)</f>
        <v>144691.27000000002</v>
      </c>
      <c r="F18" s="27">
        <f>SUM(F8:F17)</f>
        <v>114245.19</v>
      </c>
      <c r="G18" s="27">
        <f>SUM(G8:G17)</f>
        <v>3314.4</v>
      </c>
      <c r="H18" s="27">
        <f>SUM(H8:H17)</f>
        <v>2000</v>
      </c>
      <c r="I18" s="27">
        <f>SUM(I8:I17)</f>
        <v>7070</v>
      </c>
      <c r="J18" s="27">
        <f>SUM(J8:J17)</f>
        <v>36547.600000000006</v>
      </c>
      <c r="K18" s="29">
        <f>SUM(K8:K17)</f>
        <v>163177.19</v>
      </c>
      <c r="L18" s="27">
        <f>D18+E18-K18</f>
        <v>19096.653500000073</v>
      </c>
    </row>
    <row r="19" spans="1:12" ht="27.6" x14ac:dyDescent="0.3">
      <c r="A19" s="37">
        <v>1</v>
      </c>
      <c r="B19" s="2" t="s">
        <v>20</v>
      </c>
      <c r="C19" s="1" t="s">
        <v>21</v>
      </c>
      <c r="D19" s="5">
        <v>0</v>
      </c>
      <c r="E19" s="6"/>
      <c r="F19" s="6"/>
      <c r="G19" s="32"/>
      <c r="H19" s="32"/>
      <c r="I19" s="32"/>
      <c r="J19" s="32"/>
      <c r="K19" s="19">
        <f>SUM(F19:J19)</f>
        <v>0</v>
      </c>
      <c r="L19" s="7">
        <f>D19+E19-K19</f>
        <v>0</v>
      </c>
    </row>
    <row r="20" spans="1:12" ht="73.8" customHeight="1" x14ac:dyDescent="0.3">
      <c r="A20" s="37">
        <v>2</v>
      </c>
      <c r="B20" s="25" t="s">
        <v>23</v>
      </c>
      <c r="C20" s="26" t="s">
        <v>22</v>
      </c>
      <c r="D20" s="24">
        <f>'[1]февраль 2018'!U53</f>
        <v>384402</v>
      </c>
      <c r="E20" s="9">
        <v>57107</v>
      </c>
      <c r="F20" s="9">
        <v>57107</v>
      </c>
      <c r="G20" s="33"/>
      <c r="H20" s="33"/>
      <c r="I20" s="56">
        <f>15700+157</f>
        <v>15857</v>
      </c>
      <c r="J20" s="10">
        <f>11310+16748+6090+6090+16748+11310+10204</f>
        <v>78500</v>
      </c>
      <c r="K20" s="19">
        <f>SUM(F20:J20)</f>
        <v>151464</v>
      </c>
      <c r="L20" s="7">
        <f>D20+E20-K20</f>
        <v>290045</v>
      </c>
    </row>
    <row r="21" spans="1:12" x14ac:dyDescent="0.3">
      <c r="A21" s="53" t="s">
        <v>19</v>
      </c>
      <c r="B21" s="54"/>
      <c r="C21" s="35"/>
      <c r="D21" s="65">
        <f>SUM(D19:D20)</f>
        <v>384402</v>
      </c>
      <c r="E21" s="30">
        <f>SUM(E19:E20)</f>
        <v>57107</v>
      </c>
      <c r="F21" s="30">
        <f>SUM(F19:F20)</f>
        <v>57107</v>
      </c>
      <c r="G21" s="30">
        <f>SUM(G19:G20)</f>
        <v>0</v>
      </c>
      <c r="H21" s="30">
        <f>SUM(H19:H20)</f>
        <v>0</v>
      </c>
      <c r="I21" s="30">
        <f>SUM(I19:I20)</f>
        <v>15857</v>
      </c>
      <c r="J21" s="30">
        <f>SUM(J19:J20)</f>
        <v>78500</v>
      </c>
      <c r="K21" s="31">
        <f>SUM(K19:K20)</f>
        <v>151464</v>
      </c>
      <c r="L21" s="27">
        <f>D21+E21-K21</f>
        <v>290045</v>
      </c>
    </row>
    <row r="22" spans="1:12" ht="17.399999999999999" x14ac:dyDescent="0.3">
      <c r="A22" s="66" t="s">
        <v>24</v>
      </c>
      <c r="B22" s="67"/>
      <c r="C22" s="57"/>
      <c r="D22" s="68">
        <f>D18+D21</f>
        <v>421984.57350000006</v>
      </c>
      <c r="E22" s="69">
        <f>E21+E18</f>
        <v>201798.27000000002</v>
      </c>
      <c r="F22" s="58">
        <f>F18+F21</f>
        <v>171352.19</v>
      </c>
      <c r="G22" s="58">
        <f>G18+G21</f>
        <v>3314.4</v>
      </c>
      <c r="H22" s="58">
        <f>H18+H21</f>
        <v>2000</v>
      </c>
      <c r="I22" s="58">
        <f>I18+I21</f>
        <v>22927</v>
      </c>
      <c r="J22" s="58">
        <f>J21+J18</f>
        <v>115047.6</v>
      </c>
      <c r="K22" s="69">
        <f>K21+K18</f>
        <v>314641.19</v>
      </c>
      <c r="L22" s="58">
        <f>L21+L18</f>
        <v>309141.65350000007</v>
      </c>
    </row>
  </sheetData>
  <mergeCells count="22">
    <mergeCell ref="A8:A17"/>
    <mergeCell ref="B8:B17"/>
    <mergeCell ref="A18:B18"/>
    <mergeCell ref="A21:B21"/>
    <mergeCell ref="A22:B22"/>
    <mergeCell ref="K4:K5"/>
    <mergeCell ref="A6:F6"/>
    <mergeCell ref="A7:C7"/>
    <mergeCell ref="G4:G5"/>
    <mergeCell ref="H4:H5"/>
    <mergeCell ref="I4:I5"/>
    <mergeCell ref="J4:J5"/>
    <mergeCell ref="A1:L1"/>
    <mergeCell ref="A2:L2"/>
    <mergeCell ref="A3:A5"/>
    <mergeCell ref="B3:B5"/>
    <mergeCell ref="C3:C5"/>
    <mergeCell ref="D3:D5"/>
    <mergeCell ref="E3:E5"/>
    <mergeCell ref="F3:K3"/>
    <mergeCell ref="L3:L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2018-04-22T19:19:39Z</dcterms:modified>
</cp:coreProperties>
</file>