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Лист2" sheetId="9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9" l="1"/>
  <c r="E21" i="9"/>
  <c r="F21" i="9"/>
  <c r="G21" i="9"/>
  <c r="H21" i="9"/>
  <c r="H25" i="9" s="1"/>
  <c r="I21" i="9"/>
  <c r="J21" i="9"/>
  <c r="K21" i="9"/>
  <c r="L21" i="9"/>
  <c r="L25" i="9" s="1"/>
  <c r="M21" i="9"/>
  <c r="N21" i="9"/>
  <c r="O21" i="9"/>
  <c r="P21" i="9"/>
  <c r="P25" i="9" s="1"/>
  <c r="E25" i="9"/>
  <c r="F25" i="9"/>
  <c r="G25" i="9"/>
  <c r="I25" i="9"/>
  <c r="J25" i="9"/>
  <c r="K25" i="9"/>
  <c r="M25" i="9"/>
  <c r="N25" i="9"/>
  <c r="O25" i="9"/>
  <c r="E24" i="9"/>
  <c r="F24" i="9"/>
  <c r="G24" i="9"/>
  <c r="H24" i="9"/>
  <c r="I24" i="9"/>
  <c r="J24" i="9"/>
  <c r="K24" i="9"/>
  <c r="L24" i="9"/>
  <c r="M24" i="9"/>
  <c r="N24" i="9"/>
  <c r="O24" i="9"/>
  <c r="P24" i="9"/>
  <c r="P23" i="9"/>
  <c r="D23" i="9"/>
  <c r="P22" i="9"/>
  <c r="O20" i="9"/>
  <c r="F20" i="9"/>
  <c r="P20" i="9" s="1"/>
  <c r="E20" i="9"/>
  <c r="D20" i="9"/>
  <c r="P19" i="9"/>
  <c r="Q19" i="9" s="1"/>
  <c r="K18" i="9"/>
  <c r="P17" i="9"/>
  <c r="Q17" i="9" s="1"/>
  <c r="P16" i="9"/>
  <c r="D16" i="9"/>
  <c r="L14" i="9"/>
  <c r="D14" i="9"/>
  <c r="L13" i="9"/>
  <c r="P13" i="9" s="1"/>
  <c r="D13" i="9"/>
  <c r="F12" i="9"/>
  <c r="P12" i="9" s="1"/>
  <c r="E12" i="9"/>
  <c r="D12" i="9"/>
  <c r="P11" i="9"/>
  <c r="D11" i="9"/>
  <c r="P10" i="9"/>
  <c r="D10" i="9"/>
  <c r="P9" i="9"/>
  <c r="D9" i="9"/>
  <c r="L8" i="9"/>
  <c r="J8" i="9"/>
  <c r="D8" i="9"/>
  <c r="D21" i="9" s="1"/>
  <c r="A1" i="9"/>
  <c r="Q11" i="9" l="1"/>
  <c r="Q23" i="9"/>
  <c r="Q24" i="9" s="1"/>
  <c r="Q10" i="9"/>
  <c r="P8" i="9"/>
  <c r="Q8" i="9" s="1"/>
  <c r="Q9" i="9"/>
  <c r="P18" i="9"/>
  <c r="Q18" i="9" s="1"/>
  <c r="Q16" i="9"/>
  <c r="Q20" i="9"/>
  <c r="D24" i="9"/>
  <c r="Q12" i="9"/>
  <c r="Q13" i="9"/>
  <c r="P14" i="9"/>
  <c r="Q14" i="9" s="1"/>
  <c r="Q22" i="9"/>
  <c r="Q21" i="9" l="1"/>
  <c r="Q25" i="9" s="1"/>
  <c r="D25" i="9"/>
  <c r="D7" i="9" s="1"/>
</calcChain>
</file>

<file path=xl/sharedStrings.xml><?xml version="1.0" encoding="utf-8"?>
<sst xmlns="http://schemas.openxmlformats.org/spreadsheetml/2006/main" count="42" uniqueCount="41">
  <si>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</si>
  <si>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</si>
  <si>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</si>
  <si>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</si>
  <si>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</si>
  <si>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</si>
  <si>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</si>
  <si>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</si>
  <si>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</si>
  <si>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</si>
  <si>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</si>
  <si>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</si>
  <si>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</si>
  <si>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</si>
  <si>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</si>
  <si>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</si>
  <si>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ПАО Сбербанк</t>
  </si>
  <si>
    <t>ООО "Беркут"</t>
  </si>
  <si>
    <t>Пожертвование от физических лиц (Сбербанк)</t>
  </si>
  <si>
    <t>Итого:</t>
  </si>
  <si>
    <t>Солнечная улыбка</t>
  </si>
  <si>
    <t>Наличные, ящик для сбора пожертвований</t>
  </si>
  <si>
    <t>Филиал ОАО "МРСК Урала"-"Челябэнерго"</t>
  </si>
  <si>
    <t>Информационные проекты в поддержку детей с особенностями в развитие</t>
  </si>
  <si>
    <t>ИТОГО</t>
  </si>
  <si>
    <t>ООО "Гилмон"</t>
  </si>
  <si>
    <t>ООО "Ла Крема"</t>
  </si>
  <si>
    <t>ООО "Евразия"</t>
  </si>
  <si>
    <t>финансовый отчет о расходовании денежных средств за II квартал 2018 года</t>
  </si>
  <si>
    <t>Возмещение денежных средств из Фонда Социального Страхования РФ</t>
  </si>
  <si>
    <t>Содержание и текущий ремонт</t>
  </si>
  <si>
    <t>Охрана</t>
  </si>
  <si>
    <t>Бухгалтер-ское обслуживание</t>
  </si>
  <si>
    <t>ООО Оранж Аппс</t>
  </si>
  <si>
    <t>МБФ "ОТ СЕРДЦА К СЕРДЦУ"</t>
  </si>
  <si>
    <t>Вывоз мусора</t>
  </si>
  <si>
    <t>Водоснабжение</t>
  </si>
  <si>
    <t>Теплоэнергия</t>
  </si>
  <si>
    <t>Остаток денежных средств на 01.05.2018</t>
  </si>
  <si>
    <t>ООО "ТаймПэдЛТД"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</si>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</sst>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2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4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4" fillId="0" borderId="1" xfId="3" applyNumberFormat="1" applyFont="1" applyFill="1" applyBorder="1" applyAlignment="1">
      <alignment horizontal="left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8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19" fillId="0" borderId="0" xfId="0" applyNumberFormat="1" applyFont="1" applyFill="1"/>
    <xf numFmtId="4" fontId="14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9" fontId="0" fillId="0" borderId="0" xfId="0" applyNumberFormat="1" applyFill="1"/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4" fontId="13" fillId="3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май2017 (2)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июнь2017"/>
      <sheetName val="июль2017"/>
      <sheetName val="август2017"/>
      <sheetName val="сентябрь 2017"/>
      <sheetName val="октябрь2017"/>
      <sheetName val="ноябрь 2017"/>
      <sheetName val="декабрь20171"/>
      <sheetName val="январь 2018"/>
      <sheetName val="февраль 2018"/>
      <sheetName val="март 2018"/>
      <sheetName val="апрель 2018"/>
      <sheetName val="МАЙ 2018"/>
      <sheetName val="ИЮНЬ2018"/>
      <sheetName val="июль 2018"/>
      <sheetName val="август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6">
          <cell r="U36">
            <v>5092.8624</v>
          </cell>
        </row>
      </sheetData>
      <sheetData sheetId="59"/>
      <sheetData sheetId="60"/>
      <sheetData sheetId="61"/>
      <sheetData sheetId="62"/>
      <sheetData sheetId="63">
        <row r="8">
          <cell r="U8">
            <v>1107.4100000000003</v>
          </cell>
        </row>
        <row r="13">
          <cell r="U13">
            <v>0</v>
          </cell>
        </row>
        <row r="17">
          <cell r="U17">
            <v>16.160000000000537</v>
          </cell>
        </row>
        <row r="20">
          <cell r="U20">
            <v>418.09999999999928</v>
          </cell>
        </row>
        <row r="41">
          <cell r="U41">
            <v>106.91999999999985</v>
          </cell>
        </row>
        <row r="43">
          <cell r="U43">
            <v>537.28000000001339</v>
          </cell>
        </row>
        <row r="44">
          <cell r="U44">
            <v>27.259999999999991</v>
          </cell>
        </row>
        <row r="49">
          <cell r="U49">
            <v>30019.809100000039</v>
          </cell>
        </row>
        <row r="55">
          <cell r="U55">
            <v>96591</v>
          </cell>
        </row>
      </sheetData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1"/>
  <sheetViews>
    <sheetView tabSelected="1" zoomScale="68" zoomScaleNormal="68" workbookViewId="0">
      <selection activeCell="X13" sqref="X13"/>
    </sheetView>
  </sheetViews>
  <sheetFormatPr defaultRowHeight="15" x14ac:dyDescent="0.25"/>
  <cols>
    <col min="1" max="1" width="3.140625" style="6" customWidth="1"/>
    <col min="2" max="2" width="18.7109375" style="6" customWidth="1"/>
    <col min="3" max="3" width="31.7109375" style="6" customWidth="1"/>
    <col min="4" max="4" width="16" style="6" customWidth="1"/>
    <col min="5" max="5" width="20.7109375" style="62" customWidth="1"/>
    <col min="6" max="6" width="18.85546875" style="62" customWidth="1"/>
    <col min="7" max="7" width="12.42578125" style="19" customWidth="1"/>
    <col min="8" max="8" width="14.5703125" style="6" customWidth="1"/>
    <col min="9" max="11" width="13.42578125" style="6" customWidth="1"/>
    <col min="12" max="12" width="12.28515625" style="6" customWidth="1"/>
    <col min="13" max="13" width="13.140625" style="6" customWidth="1"/>
    <col min="14" max="14" width="12.85546875" style="6" customWidth="1"/>
    <col min="15" max="15" width="14.28515625" style="6" customWidth="1"/>
    <col min="16" max="16" width="19.5703125" style="6" customWidth="1"/>
    <col min="17" max="17" width="17.140625" style="6" customWidth="1"/>
    <col min="18" max="18" width="23.42578125" style="6" customWidth="1"/>
    <col min="19" max="19" width="10" style="6" bestFit="1" customWidth="1"/>
    <col min="20" max="20" width="11.140625" style="6" customWidth="1"/>
    <col min="21" max="21" width="12" style="6" customWidth="1"/>
    <col min="22" max="16384" width="9.140625" style="6"/>
  </cols>
  <sheetData>
    <row r="1" spans="1:18" ht="20.25" customHeight="1" x14ac:dyDescent="0.3">
      <c r="A1" s="17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19" customFormat="1" ht="15.75" customHeight="1" x14ac:dyDescent="0.3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15" customHeight="1" x14ac:dyDescent="0.25">
      <c r="A3" s="20" t="s">
        <v>0</v>
      </c>
      <c r="B3" s="21" t="s">
        <v>1</v>
      </c>
      <c r="C3" s="20" t="s">
        <v>2</v>
      </c>
      <c r="D3" s="22" t="s">
        <v>3</v>
      </c>
      <c r="E3" s="21" t="s">
        <v>4</v>
      </c>
      <c r="F3" s="23" t="s">
        <v>5</v>
      </c>
      <c r="G3" s="24"/>
      <c r="H3" s="24"/>
      <c r="I3" s="24"/>
      <c r="J3" s="24"/>
      <c r="K3" s="24"/>
      <c r="L3" s="24"/>
      <c r="M3" s="24"/>
      <c r="N3" s="24"/>
      <c r="O3" s="24"/>
      <c r="P3" s="25"/>
      <c r="Q3" s="21" t="s">
        <v>6</v>
      </c>
    </row>
    <row r="4" spans="1:18" ht="30" customHeight="1" x14ac:dyDescent="0.25">
      <c r="A4" s="20"/>
      <c r="B4" s="26"/>
      <c r="C4" s="20"/>
      <c r="D4" s="22"/>
      <c r="E4" s="26"/>
      <c r="F4" s="22" t="s">
        <v>7</v>
      </c>
      <c r="G4" s="21" t="s">
        <v>30</v>
      </c>
      <c r="H4" s="22" t="s">
        <v>31</v>
      </c>
      <c r="I4" s="21" t="s">
        <v>35</v>
      </c>
      <c r="J4" s="21" t="s">
        <v>36</v>
      </c>
      <c r="K4" s="21" t="s">
        <v>37</v>
      </c>
      <c r="L4" s="27" t="s">
        <v>8</v>
      </c>
      <c r="M4" s="27" t="s">
        <v>32</v>
      </c>
      <c r="N4" s="27" t="s">
        <v>9</v>
      </c>
      <c r="O4" s="27" t="s">
        <v>10</v>
      </c>
      <c r="P4" s="27" t="s">
        <v>11</v>
      </c>
      <c r="Q4" s="26"/>
    </row>
    <row r="5" spans="1:18" ht="61.5" customHeight="1" x14ac:dyDescent="0.25">
      <c r="A5" s="20"/>
      <c r="B5" s="28"/>
      <c r="C5" s="20"/>
      <c r="D5" s="22"/>
      <c r="E5" s="28"/>
      <c r="F5" s="22"/>
      <c r="G5" s="28"/>
      <c r="H5" s="22"/>
      <c r="I5" s="28"/>
      <c r="J5" s="28"/>
      <c r="K5" s="28"/>
      <c r="L5" s="29"/>
      <c r="M5" s="29"/>
      <c r="N5" s="29"/>
      <c r="O5" s="29"/>
      <c r="P5" s="29"/>
      <c r="Q5" s="28"/>
    </row>
    <row r="6" spans="1:18" ht="26.25" x14ac:dyDescent="0.25">
      <c r="A6" s="30" t="s">
        <v>40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  <c r="M6" s="32"/>
      <c r="N6" s="32"/>
      <c r="O6" s="33"/>
      <c r="P6" s="32"/>
      <c r="Q6" s="34"/>
    </row>
    <row r="7" spans="1:18" ht="35.25" customHeight="1" x14ac:dyDescent="0.25">
      <c r="A7" s="35" t="s">
        <v>38</v>
      </c>
      <c r="B7" s="36"/>
      <c r="C7" s="36"/>
      <c r="D7" s="37">
        <f>D25</f>
        <v>238124.81350000005</v>
      </c>
      <c r="E7" s="38"/>
      <c r="F7" s="39"/>
      <c r="G7" s="40"/>
      <c r="H7" s="40"/>
      <c r="I7" s="40"/>
      <c r="J7" s="40"/>
      <c r="K7" s="40"/>
      <c r="L7" s="32"/>
      <c r="M7" s="32"/>
      <c r="N7" s="32"/>
      <c r="O7" s="33"/>
      <c r="P7" s="32"/>
      <c r="Q7" s="34"/>
    </row>
    <row r="8" spans="1:18" ht="31.5" customHeight="1" x14ac:dyDescent="0.25">
      <c r="A8" s="64">
        <v>1</v>
      </c>
      <c r="B8" s="21" t="s">
        <v>12</v>
      </c>
      <c r="C8" s="3" t="s">
        <v>13</v>
      </c>
      <c r="D8" s="42">
        <f>'[1]апрель 2018'!U8</f>
        <v>1107.4100000000003</v>
      </c>
      <c r="E8" s="43">
        <v>2000</v>
      </c>
      <c r="F8" s="10">
        <v>280</v>
      </c>
      <c r="G8" s="12"/>
      <c r="H8" s="12"/>
      <c r="I8" s="12"/>
      <c r="J8" s="12">
        <f>392.58+510.35</f>
        <v>902.93000000000006</v>
      </c>
      <c r="K8" s="12"/>
      <c r="L8" s="12">
        <f>295+11+35+332.54+35+11+245</f>
        <v>964.54</v>
      </c>
      <c r="M8" s="12"/>
      <c r="N8" s="12"/>
      <c r="O8" s="12">
        <v>946.22</v>
      </c>
      <c r="P8" s="44">
        <f>SUM(F8:O8)</f>
        <v>3093.6900000000005</v>
      </c>
      <c r="Q8" s="12">
        <f>D8+E8-P8</f>
        <v>13.7199999999998</v>
      </c>
    </row>
    <row r="9" spans="1:18" ht="38.25" customHeight="1" x14ac:dyDescent="0.25">
      <c r="A9" s="65"/>
      <c r="B9" s="26"/>
      <c r="C9" s="3" t="s">
        <v>14</v>
      </c>
      <c r="D9" s="12">
        <f>'[1]апрель 2018'!U13</f>
        <v>0</v>
      </c>
      <c r="E9" s="11">
        <v>54000</v>
      </c>
      <c r="F9" s="13"/>
      <c r="G9" s="12">
        <v>4187.5</v>
      </c>
      <c r="H9" s="12">
        <v>1500</v>
      </c>
      <c r="I9" s="12">
        <v>658.35</v>
      </c>
      <c r="J9" s="12"/>
      <c r="K9" s="12">
        <v>47505.26</v>
      </c>
      <c r="L9" s="12">
        <v>122.13</v>
      </c>
      <c r="M9" s="12"/>
      <c r="N9" s="12"/>
      <c r="O9" s="44"/>
      <c r="P9" s="44">
        <f>SUM(F9:O9)</f>
        <v>53973.24</v>
      </c>
      <c r="Q9" s="12">
        <f>D9+E9-P9</f>
        <v>26.760000000002037</v>
      </c>
      <c r="R9" s="45"/>
    </row>
    <row r="10" spans="1:18" ht="19.5" customHeight="1" x14ac:dyDescent="0.25">
      <c r="A10" s="65"/>
      <c r="B10" s="26"/>
      <c r="C10" s="3" t="s">
        <v>15</v>
      </c>
      <c r="D10" s="12">
        <f>'[1]апрель 2018'!U17</f>
        <v>16.160000000000537</v>
      </c>
      <c r="E10" s="11"/>
      <c r="F10" s="13"/>
      <c r="G10" s="12"/>
      <c r="H10" s="12"/>
      <c r="I10" s="12"/>
      <c r="J10" s="12"/>
      <c r="K10" s="12"/>
      <c r="L10" s="12"/>
      <c r="M10" s="12"/>
      <c r="N10" s="12"/>
      <c r="O10" s="44"/>
      <c r="P10" s="44">
        <f>SUM(F10:O10)</f>
        <v>0</v>
      </c>
      <c r="Q10" s="12">
        <f>D10+E10-P10</f>
        <v>16.160000000000537</v>
      </c>
    </row>
    <row r="11" spans="1:18" x14ac:dyDescent="0.25">
      <c r="A11" s="65"/>
      <c r="B11" s="26"/>
      <c r="C11" s="3" t="s">
        <v>25</v>
      </c>
      <c r="D11" s="12">
        <f>'[1]апрель 2018'!U20</f>
        <v>418.09999999999928</v>
      </c>
      <c r="E11" s="11"/>
      <c r="F11" s="13"/>
      <c r="G11" s="12"/>
      <c r="H11" s="12"/>
      <c r="I11" s="46"/>
      <c r="J11" s="46"/>
      <c r="K11" s="46"/>
      <c r="L11" s="44">
        <v>35</v>
      </c>
      <c r="M11" s="44"/>
      <c r="N11" s="46"/>
      <c r="O11" s="44"/>
      <c r="P11" s="44">
        <f>SUM(F11:O11)</f>
        <v>35</v>
      </c>
      <c r="Q11" s="12">
        <f>D11+E11-P11</f>
        <v>383.09999999999928</v>
      </c>
    </row>
    <row r="12" spans="1:18" ht="22.5" customHeight="1" x14ac:dyDescent="0.25">
      <c r="A12" s="65"/>
      <c r="B12" s="26"/>
      <c r="C12" s="3" t="s">
        <v>16</v>
      </c>
      <c r="D12" s="44">
        <f>'[1]ноябрь 2017'!U36</f>
        <v>5092.8624</v>
      </c>
      <c r="E12" s="47">
        <f>40000+9750</f>
        <v>49750</v>
      </c>
      <c r="F12" s="13">
        <f>9750</f>
        <v>9750</v>
      </c>
      <c r="G12" s="13"/>
      <c r="H12" s="13"/>
      <c r="I12" s="44"/>
      <c r="J12" s="44"/>
      <c r="K12" s="44"/>
      <c r="L12" s="44"/>
      <c r="M12" s="44"/>
      <c r="N12" s="44"/>
      <c r="O12" s="44"/>
      <c r="P12" s="44">
        <f>SUM(F12:O12)</f>
        <v>9750</v>
      </c>
      <c r="Q12" s="12">
        <f>D12+E12-P12</f>
        <v>45092.862399999998</v>
      </c>
    </row>
    <row r="13" spans="1:18" ht="23.25" customHeight="1" x14ac:dyDescent="0.25">
      <c r="A13" s="65"/>
      <c r="B13" s="26"/>
      <c r="C13" s="3" t="s">
        <v>26</v>
      </c>
      <c r="D13" s="44">
        <f>'[1]апрель 2018'!U41</f>
        <v>106.91999999999985</v>
      </c>
      <c r="E13" s="47"/>
      <c r="F13" s="13"/>
      <c r="G13" s="13"/>
      <c r="H13" s="13"/>
      <c r="I13" s="44"/>
      <c r="J13" s="44"/>
      <c r="K13" s="44"/>
      <c r="L13" s="44">
        <f>11+35+18.25+35</f>
        <v>99.25</v>
      </c>
      <c r="M13" s="44"/>
      <c r="N13" s="44"/>
      <c r="O13" s="44"/>
      <c r="P13" s="44">
        <f>SUM(F13:O13)</f>
        <v>99.25</v>
      </c>
      <c r="Q13" s="12">
        <f>D13+E13-P13</f>
        <v>7.6699999999998454</v>
      </c>
    </row>
    <row r="14" spans="1:18" ht="46.5" customHeight="1" x14ac:dyDescent="0.25">
      <c r="A14" s="65"/>
      <c r="B14" s="26"/>
      <c r="C14" s="3" t="s">
        <v>29</v>
      </c>
      <c r="D14" s="44">
        <f>'[1]апрель 2018'!U43</f>
        <v>537.28000000001339</v>
      </c>
      <c r="E14" s="47"/>
      <c r="F14" s="13"/>
      <c r="G14" s="13"/>
      <c r="H14" s="13"/>
      <c r="I14" s="44"/>
      <c r="J14" s="44"/>
      <c r="K14" s="44"/>
      <c r="L14" s="44">
        <f>35+37.27</f>
        <v>72.27000000000001</v>
      </c>
      <c r="M14" s="44"/>
      <c r="N14" s="44"/>
      <c r="O14" s="44"/>
      <c r="P14" s="44">
        <f>SUM(F14:O14)</f>
        <v>72.27000000000001</v>
      </c>
      <c r="Q14" s="12">
        <f>D14+E14-P14</f>
        <v>465.01000000001341</v>
      </c>
    </row>
    <row r="15" spans="1:18" ht="24.75" customHeight="1" x14ac:dyDescent="0.25">
      <c r="A15" s="65"/>
      <c r="B15" s="26"/>
      <c r="C15" s="7" t="s">
        <v>17</v>
      </c>
      <c r="D15" s="8">
        <v>8.0120000000000786</v>
      </c>
      <c r="E15" s="47"/>
      <c r="F15" s="13"/>
      <c r="G15" s="13"/>
      <c r="H15" s="13"/>
      <c r="I15" s="44"/>
      <c r="J15" s="44"/>
      <c r="K15" s="44"/>
      <c r="L15" s="44"/>
      <c r="M15" s="44"/>
      <c r="N15" s="44"/>
      <c r="O15" s="44"/>
      <c r="P15" s="44"/>
      <c r="Q15" s="12">
        <f>D15+E15-P15</f>
        <v>8.0120000000000786</v>
      </c>
    </row>
    <row r="16" spans="1:18" ht="27.75" customHeight="1" x14ac:dyDescent="0.25">
      <c r="A16" s="65"/>
      <c r="B16" s="26"/>
      <c r="C16" s="3" t="s">
        <v>27</v>
      </c>
      <c r="D16" s="44">
        <f>'[1]апрель 2018'!U44</f>
        <v>27.259999999999991</v>
      </c>
      <c r="E16" s="47"/>
      <c r="F16" s="13"/>
      <c r="G16" s="13"/>
      <c r="H16" s="13"/>
      <c r="I16" s="44"/>
      <c r="J16" s="44"/>
      <c r="K16" s="44"/>
      <c r="L16" s="44"/>
      <c r="M16" s="44"/>
      <c r="N16" s="44"/>
      <c r="O16" s="44"/>
      <c r="P16" s="44">
        <f>SUM(F16:O16)</f>
        <v>0</v>
      </c>
      <c r="Q16" s="12">
        <f>D16+E16-P16</f>
        <v>27.259999999999991</v>
      </c>
    </row>
    <row r="17" spans="1:167" ht="25.5" customHeight="1" x14ac:dyDescent="0.25">
      <c r="A17" s="65"/>
      <c r="B17" s="26"/>
      <c r="C17" s="3" t="s">
        <v>33</v>
      </c>
      <c r="D17" s="44">
        <v>100000</v>
      </c>
      <c r="E17" s="47"/>
      <c r="F17" s="13"/>
      <c r="G17" s="13"/>
      <c r="H17" s="13"/>
      <c r="I17" s="44"/>
      <c r="J17" s="44"/>
      <c r="K17" s="44"/>
      <c r="L17" s="44"/>
      <c r="M17" s="44"/>
      <c r="N17" s="44"/>
      <c r="O17" s="44"/>
      <c r="P17" s="44">
        <f>SUM(F17:O17)</f>
        <v>0</v>
      </c>
      <c r="Q17" s="12">
        <f>D17+E17-P17</f>
        <v>100000</v>
      </c>
    </row>
    <row r="18" spans="1:167" ht="36.75" customHeight="1" x14ac:dyDescent="0.25">
      <c r="A18" s="65"/>
      <c r="B18" s="26"/>
      <c r="C18" s="3" t="s">
        <v>34</v>
      </c>
      <c r="D18" s="44">
        <v>4200</v>
      </c>
      <c r="E18" s="47">
        <v>3600</v>
      </c>
      <c r="F18" s="13"/>
      <c r="G18" s="13"/>
      <c r="H18" s="13"/>
      <c r="I18" s="44"/>
      <c r="J18" s="44"/>
      <c r="K18" s="44">
        <f>1419.52+6380.48</f>
        <v>7800</v>
      </c>
      <c r="L18" s="44"/>
      <c r="M18" s="44"/>
      <c r="N18" s="44"/>
      <c r="O18" s="44"/>
      <c r="P18" s="44">
        <f>SUM(F18:O18)</f>
        <v>7800</v>
      </c>
      <c r="Q18" s="12">
        <f>D18+E18-P18</f>
        <v>0</v>
      </c>
    </row>
    <row r="19" spans="1:167" ht="24.75" customHeight="1" x14ac:dyDescent="0.25">
      <c r="A19" s="65"/>
      <c r="B19" s="26"/>
      <c r="C19" s="3" t="s">
        <v>39</v>
      </c>
      <c r="D19" s="44"/>
      <c r="E19" s="47">
        <v>30500</v>
      </c>
      <c r="F19" s="13"/>
      <c r="G19" s="13"/>
      <c r="H19" s="13"/>
      <c r="I19" s="44"/>
      <c r="J19" s="44"/>
      <c r="K19" s="44"/>
      <c r="L19" s="44"/>
      <c r="M19" s="44"/>
      <c r="N19" s="44"/>
      <c r="O19" s="44"/>
      <c r="P19" s="44">
        <f>SUM(F19:O19)</f>
        <v>0</v>
      </c>
      <c r="Q19" s="12">
        <f>D19+E19-P19</f>
        <v>30500</v>
      </c>
    </row>
    <row r="20" spans="1:167" s="52" customFormat="1" ht="41.25" customHeight="1" x14ac:dyDescent="0.25">
      <c r="A20" s="66"/>
      <c r="B20" s="28"/>
      <c r="C20" s="9" t="s">
        <v>18</v>
      </c>
      <c r="D20" s="48">
        <f>'[1]апрель 2018'!U49</f>
        <v>30019.809100000039</v>
      </c>
      <c r="E20" s="49">
        <f>100+1000+50+50+150+300+150+50+10000+100+500+50+10000+7000+50+13900+10000+10000+150+10000+5000+50+10000+10000+100+15000+10000+5000+50+50+50+10000+10000+50+10000+5000+15000+10000+10000+100+50</f>
        <v>199100</v>
      </c>
      <c r="F20" s="50">
        <f>680+3650+10000+11752+1900+7454</f>
        <v>35436</v>
      </c>
      <c r="G20" s="50"/>
      <c r="H20" s="50">
        <v>1000</v>
      </c>
      <c r="I20" s="48"/>
      <c r="J20" s="48"/>
      <c r="K20" s="48">
        <v>3928.17</v>
      </c>
      <c r="L20" s="48"/>
      <c r="M20" s="48">
        <v>8000</v>
      </c>
      <c r="N20" s="48">
        <v>2000</v>
      </c>
      <c r="O20" s="48">
        <f>12000+1419.52</f>
        <v>13419.52</v>
      </c>
      <c r="P20" s="44">
        <f>SUM(F20:O20)</f>
        <v>63783.69</v>
      </c>
      <c r="Q20" s="12">
        <f>D20+E20-P20</f>
        <v>165336.11910000004</v>
      </c>
      <c r="R20" s="51"/>
    </row>
    <row r="21" spans="1:167" ht="18" customHeight="1" x14ac:dyDescent="0.5">
      <c r="A21" s="67" t="s">
        <v>19</v>
      </c>
      <c r="B21" s="68"/>
      <c r="C21" s="69"/>
      <c r="D21" s="70">
        <f>SUM(D8:D20)</f>
        <v>141533.81350000005</v>
      </c>
      <c r="E21" s="70">
        <f t="shared" ref="E21:Q21" si="0">SUM(E8:E20)</f>
        <v>338950</v>
      </c>
      <c r="F21" s="70">
        <f t="shared" si="0"/>
        <v>45466</v>
      </c>
      <c r="G21" s="70">
        <f t="shared" si="0"/>
        <v>4187.5</v>
      </c>
      <c r="H21" s="70">
        <f t="shared" si="0"/>
        <v>2500</v>
      </c>
      <c r="I21" s="70">
        <f t="shared" si="0"/>
        <v>658.35</v>
      </c>
      <c r="J21" s="70">
        <f t="shared" si="0"/>
        <v>902.93000000000006</v>
      </c>
      <c r="K21" s="70">
        <f t="shared" si="0"/>
        <v>59233.43</v>
      </c>
      <c r="L21" s="70">
        <f t="shared" si="0"/>
        <v>1293.19</v>
      </c>
      <c r="M21" s="70">
        <f t="shared" si="0"/>
        <v>8000</v>
      </c>
      <c r="N21" s="70">
        <f t="shared" si="0"/>
        <v>2000</v>
      </c>
      <c r="O21" s="70">
        <f t="shared" si="0"/>
        <v>14365.74</v>
      </c>
      <c r="P21" s="70">
        <f t="shared" si="0"/>
        <v>138607.14000000001</v>
      </c>
      <c r="Q21" s="70">
        <f t="shared" si="0"/>
        <v>341876.67350000003</v>
      </c>
      <c r="R21" s="53"/>
      <c r="S21" s="45"/>
      <c r="T21" s="45"/>
      <c r="U21" s="45"/>
    </row>
    <row r="22" spans="1:167" ht="28.5" x14ac:dyDescent="0.25">
      <c r="A22" s="41">
        <v>1</v>
      </c>
      <c r="B22" s="2" t="s">
        <v>20</v>
      </c>
      <c r="C22" s="1" t="s">
        <v>21</v>
      </c>
      <c r="D22" s="10">
        <v>0</v>
      </c>
      <c r="E22" s="11"/>
      <c r="F22" s="11"/>
      <c r="G22" s="12"/>
      <c r="H22" s="54"/>
      <c r="I22" s="54"/>
      <c r="J22" s="54"/>
      <c r="K22" s="54"/>
      <c r="L22" s="55"/>
      <c r="M22" s="55"/>
      <c r="N22" s="55"/>
      <c r="O22" s="55"/>
      <c r="P22" s="44">
        <f>SUM(F22:O22)</f>
        <v>0</v>
      </c>
      <c r="Q22" s="12">
        <f>D22+E22-P22</f>
        <v>0</v>
      </c>
      <c r="R22" s="45"/>
    </row>
    <row r="23" spans="1:167" ht="86.25" customHeight="1" x14ac:dyDescent="0.25">
      <c r="A23" s="41">
        <v>3</v>
      </c>
      <c r="B23" s="4" t="s">
        <v>23</v>
      </c>
      <c r="C23" s="5" t="s">
        <v>22</v>
      </c>
      <c r="D23" s="56">
        <f>'[1]апрель 2018'!U55</f>
        <v>96591</v>
      </c>
      <c r="E23" s="14"/>
      <c r="F23" s="14">
        <v>96591</v>
      </c>
      <c r="G23" s="57"/>
      <c r="H23" s="58"/>
      <c r="I23" s="58"/>
      <c r="J23" s="58"/>
      <c r="K23" s="58"/>
      <c r="L23" s="59"/>
      <c r="M23" s="59"/>
      <c r="N23" s="59"/>
      <c r="O23" s="15"/>
      <c r="P23" s="44">
        <f>SUM(F23:O23)</f>
        <v>96591</v>
      </c>
      <c r="Q23" s="12">
        <f>D23+E23-P23</f>
        <v>0</v>
      </c>
    </row>
    <row r="24" spans="1:167" ht="18.75" customHeight="1" x14ac:dyDescent="0.25">
      <c r="A24" s="71" t="s">
        <v>19</v>
      </c>
      <c r="B24" s="72"/>
      <c r="C24" s="73"/>
      <c r="D24" s="74">
        <f>SUM(D22:D23)</f>
        <v>96591</v>
      </c>
      <c r="E24" s="74">
        <f t="shared" ref="E24:Q24" si="1">SUM(E22:E23)</f>
        <v>0</v>
      </c>
      <c r="F24" s="74">
        <f t="shared" si="1"/>
        <v>96591</v>
      </c>
      <c r="G24" s="74">
        <f t="shared" si="1"/>
        <v>0</v>
      </c>
      <c r="H24" s="74">
        <f t="shared" si="1"/>
        <v>0</v>
      </c>
      <c r="I24" s="74">
        <f t="shared" si="1"/>
        <v>0</v>
      </c>
      <c r="J24" s="74">
        <f t="shared" si="1"/>
        <v>0</v>
      </c>
      <c r="K24" s="74">
        <f t="shared" si="1"/>
        <v>0</v>
      </c>
      <c r="L24" s="74">
        <f t="shared" si="1"/>
        <v>0</v>
      </c>
      <c r="M24" s="74">
        <f t="shared" si="1"/>
        <v>0</v>
      </c>
      <c r="N24" s="74">
        <f t="shared" si="1"/>
        <v>0</v>
      </c>
      <c r="O24" s="74">
        <f t="shared" si="1"/>
        <v>0</v>
      </c>
      <c r="P24" s="74">
        <f t="shared" si="1"/>
        <v>96591</v>
      </c>
      <c r="Q24" s="74">
        <f t="shared" si="1"/>
        <v>0</v>
      </c>
    </row>
    <row r="25" spans="1:167" s="60" customFormat="1" ht="18.75" x14ac:dyDescent="0.3">
      <c r="A25" s="75" t="s">
        <v>24</v>
      </c>
      <c r="B25" s="76"/>
      <c r="C25" s="77"/>
      <c r="D25" s="16">
        <f>D21+D24</f>
        <v>238124.81350000005</v>
      </c>
      <c r="E25" s="78">
        <f t="shared" ref="E25:Q25" si="2">E21+E24</f>
        <v>338950</v>
      </c>
      <c r="F25" s="78">
        <f t="shared" si="2"/>
        <v>142057</v>
      </c>
      <c r="G25" s="78">
        <f t="shared" si="2"/>
        <v>4187.5</v>
      </c>
      <c r="H25" s="78">
        <f t="shared" si="2"/>
        <v>2500</v>
      </c>
      <c r="I25" s="78">
        <f t="shared" si="2"/>
        <v>658.35</v>
      </c>
      <c r="J25" s="78">
        <f t="shared" si="2"/>
        <v>902.93000000000006</v>
      </c>
      <c r="K25" s="78">
        <f t="shared" si="2"/>
        <v>59233.43</v>
      </c>
      <c r="L25" s="78">
        <f t="shared" si="2"/>
        <v>1293.19</v>
      </c>
      <c r="M25" s="78">
        <f t="shared" si="2"/>
        <v>8000</v>
      </c>
      <c r="N25" s="78">
        <f t="shared" si="2"/>
        <v>2000</v>
      </c>
      <c r="O25" s="78">
        <f t="shared" si="2"/>
        <v>14365.74</v>
      </c>
      <c r="P25" s="78">
        <f t="shared" si="2"/>
        <v>235198.14</v>
      </c>
      <c r="Q25" s="16">
        <f t="shared" si="2"/>
        <v>341876.67350000003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</row>
    <row r="27" spans="1:167" x14ac:dyDescent="0.25">
      <c r="N27" s="63"/>
      <c r="P27" s="45"/>
      <c r="R27" s="45"/>
    </row>
    <row r="28" spans="1:167" x14ac:dyDescent="0.25">
      <c r="Q28" s="45"/>
    </row>
    <row r="30" spans="1:167" x14ac:dyDescent="0.25">
      <c r="Q30" s="45"/>
    </row>
    <row r="31" spans="1:167" x14ac:dyDescent="0.25">
      <c r="Q31" s="45"/>
    </row>
    <row r="32" spans="1:167" x14ac:dyDescent="0.25">
      <c r="Q32" s="45"/>
    </row>
    <row r="33" spans="14:17" x14ac:dyDescent="0.25">
      <c r="P33" s="45"/>
    </row>
    <row r="34" spans="14:17" x14ac:dyDescent="0.25">
      <c r="Q34" s="45"/>
    </row>
    <row r="37" spans="14:17" x14ac:dyDescent="0.25">
      <c r="N37" s="45"/>
      <c r="O37" s="45"/>
    </row>
    <row r="40" spans="14:17" x14ac:dyDescent="0.25">
      <c r="N40" s="45"/>
      <c r="O40" s="45"/>
    </row>
    <row r="41" spans="14:17" x14ac:dyDescent="0.25">
      <c r="O41" s="45"/>
      <c r="P41" s="45"/>
    </row>
  </sheetData>
  <mergeCells count="27">
    <mergeCell ref="B8:B20"/>
    <mergeCell ref="A8:A20"/>
    <mergeCell ref="A21:C21"/>
    <mergeCell ref="A24:C24"/>
    <mergeCell ref="A25:C25"/>
    <mergeCell ref="P4:P5"/>
    <mergeCell ref="A6:K6"/>
    <mergeCell ref="A7:C7"/>
    <mergeCell ref="L4:L5"/>
    <mergeCell ref="M4:M5"/>
    <mergeCell ref="N4:N5"/>
    <mergeCell ref="O4:O5"/>
    <mergeCell ref="G4:G5"/>
    <mergeCell ref="H4:H5"/>
    <mergeCell ref="I4:I5"/>
    <mergeCell ref="J4:J5"/>
    <mergeCell ref="K4:K5"/>
    <mergeCell ref="A1:Q1"/>
    <mergeCell ref="A2:Q2"/>
    <mergeCell ref="A3:A5"/>
    <mergeCell ref="B3:B5"/>
    <mergeCell ref="C3:C5"/>
    <mergeCell ref="D3:D5"/>
    <mergeCell ref="E3:E5"/>
    <mergeCell ref="F3:P3"/>
    <mergeCell ref="Q3:Q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2018-09-06T07:28:52Z</dcterms:modified>
</cp:coreProperties>
</file>