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22260" windowHeight="12648"/>
  </bookViews>
  <sheets>
    <sheet name="Лист2" sheetId="5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8" i="5" l="1"/>
  <c r="O17" i="5"/>
  <c r="N17" i="5"/>
  <c r="O9" i="5"/>
  <c r="O10" i="5"/>
  <c r="O11" i="5"/>
  <c r="O12" i="5"/>
  <c r="O13" i="5"/>
  <c r="O14" i="5"/>
  <c r="N9" i="5"/>
  <c r="N10" i="5"/>
  <c r="N11" i="5"/>
  <c r="N12" i="5"/>
  <c r="N13" i="5"/>
  <c r="N14" i="5"/>
  <c r="K17" i="5"/>
  <c r="J17" i="5"/>
  <c r="I17" i="5"/>
  <c r="H17" i="5"/>
  <c r="G17" i="5"/>
  <c r="M16" i="5"/>
  <c r="L16" i="5"/>
  <c r="F16" i="5"/>
  <c r="F17" i="5" s="1"/>
  <c r="D16" i="5"/>
  <c r="M17" i="5"/>
  <c r="E17" i="5"/>
  <c r="N15" i="5"/>
  <c r="O15" i="5" s="1"/>
  <c r="K14" i="5"/>
  <c r="G14" i="5"/>
  <c r="F14" i="5"/>
  <c r="M13" i="5"/>
  <c r="M14" i="5" s="1"/>
  <c r="L13" i="5"/>
  <c r="L14" i="5" s="1"/>
  <c r="E13" i="5"/>
  <c r="D13" i="5"/>
  <c r="D12" i="5"/>
  <c r="D11" i="5"/>
  <c r="E10" i="5"/>
  <c r="D10" i="5"/>
  <c r="J9" i="5"/>
  <c r="J14" i="5" s="1"/>
  <c r="I9" i="5"/>
  <c r="I14" i="5" s="1"/>
  <c r="H9" i="5"/>
  <c r="H14" i="5" s="1"/>
  <c r="D9" i="5"/>
  <c r="N8" i="5"/>
  <c r="E8" i="5"/>
  <c r="D8" i="5"/>
  <c r="A1" i="5"/>
  <c r="F18" i="5" l="1"/>
  <c r="J18" i="5"/>
  <c r="G18" i="5"/>
  <c r="D17" i="5"/>
  <c r="L17" i="5"/>
  <c r="L18" i="5" s="1"/>
  <c r="D14" i="5"/>
  <c r="H18" i="5"/>
  <c r="E14" i="5"/>
  <c r="E18" i="5" s="1"/>
  <c r="K18" i="5"/>
  <c r="N16" i="5"/>
  <c r="O16" i="5" s="1"/>
  <c r="I18" i="5"/>
  <c r="M18" i="5"/>
  <c r="O8" i="5"/>
  <c r="D18" i="5" l="1"/>
  <c r="N18" i="5" l="1"/>
</calcChain>
</file>

<file path=xl/sharedStrings.xml><?xml version="1.0" encoding="utf-8"?>
<sst xmlns="http://schemas.openxmlformats.org/spreadsheetml/2006/main" count="33" uniqueCount="32">
  <si>
    <t>№</t>
  </si>
  <si>
    <t>Название программы</t>
  </si>
  <si>
    <t>Котрагенты</t>
  </si>
  <si>
    <t>Остаток на начало периода</t>
  </si>
  <si>
    <t>Приход денежных средств</t>
  </si>
  <si>
    <t>Статьи расходов</t>
  </si>
  <si>
    <t>Остаток на конец периода</t>
  </si>
  <si>
    <t xml:space="preserve">Материальные расходы </t>
  </si>
  <si>
    <t>Банковское обслужи-вание</t>
  </si>
  <si>
    <t>Связь</t>
  </si>
  <si>
    <t>Налоги</t>
  </si>
  <si>
    <t>ЗП</t>
  </si>
  <si>
    <t>Итого</t>
  </si>
  <si>
    <t>Центр помощи детям "Звездный дождь"</t>
  </si>
  <si>
    <t>ИП Чинькова Юлия Викторовна</t>
  </si>
  <si>
    <t>ЧОО ООБФ "Российский детский фонд"</t>
  </si>
  <si>
    <t>ООО "Ай Ти Вектор"</t>
  </si>
  <si>
    <t>ПАО Сбербанк</t>
  </si>
  <si>
    <t>ООО "Беркут"</t>
  </si>
  <si>
    <t>Пожертвование от физических лиц (Сбербанк)</t>
  </si>
  <si>
    <t>Итого:</t>
  </si>
  <si>
    <t>Солнечная улыбка</t>
  </si>
  <si>
    <t>Наличные, ящик для сбора пожертвований</t>
  </si>
  <si>
    <t>Филиал ОАО "МРСК Урала"-"Челябэнерго"</t>
  </si>
  <si>
    <t>Информационные проекты в поддержку детей с особенностями в развитие</t>
  </si>
  <si>
    <t>Охрана</t>
  </si>
  <si>
    <t>ИТОГО</t>
  </si>
  <si>
    <t>Теплоэнергия</t>
  </si>
  <si>
    <t>Содержание и текущий ремонт</t>
  </si>
  <si>
    <t>финансовый отчет о расходовании денежных средств за I квартал 2018 года</t>
  </si>
  <si>
    <t>ЯНВАРЬ</t>
  </si>
  <si>
    <t>Остаток денежных средств на 01.01.2018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</si>
</sst>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3" tint="-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3" fillId="0" borderId="1" xfId="2" applyNumberFormat="1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7" fillId="0" borderId="9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/>
    <xf numFmtId="4" fontId="8" fillId="0" borderId="1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/>
    </xf>
    <xf numFmtId="4" fontId="7" fillId="0" borderId="4" xfId="0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4" fontId="7" fillId="0" borderId="7" xfId="0" applyNumberFormat="1" applyFont="1" applyFill="1" applyBorder="1" applyAlignment="1">
      <alignment horizontal="center" vertical="center" wrapText="1"/>
    </xf>
    <xf numFmtId="4" fontId="7" fillId="0" borderId="8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0" xfId="0" applyFont="1" applyFill="1"/>
    <xf numFmtId="0" fontId="7" fillId="0" borderId="0" xfId="0" applyFont="1" applyFill="1" applyBorder="1"/>
    <xf numFmtId="4" fontId="7" fillId="0" borderId="0" xfId="0" applyNumberFormat="1" applyFont="1" applyFill="1"/>
    <xf numFmtId="4" fontId="10" fillId="0" borderId="0" xfId="0" applyNumberFormat="1" applyFont="1" applyFill="1"/>
    <xf numFmtId="0" fontId="10" fillId="0" borderId="0" xfId="0" applyFont="1" applyFill="1"/>
    <xf numFmtId="4" fontId="9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9" fontId="7" fillId="0" borderId="0" xfId="0" applyNumberFormat="1" applyFont="1" applyFill="1"/>
    <xf numFmtId="0" fontId="9" fillId="0" borderId="0" xfId="0" applyFont="1" applyFill="1"/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/>
    </xf>
    <xf numFmtId="4" fontId="9" fillId="0" borderId="0" xfId="0" applyNumberFormat="1" applyFont="1" applyFill="1"/>
    <xf numFmtId="4" fontId="12" fillId="0" borderId="1" xfId="0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2" fontId="3" fillId="0" borderId="2" xfId="1" applyNumberFormat="1" applyFont="1" applyFill="1" applyBorder="1" applyAlignment="1">
      <alignment horizontal="left" vertical="center" wrapText="1"/>
    </xf>
    <xf numFmtId="4" fontId="12" fillId="0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4" fontId="8" fillId="2" borderId="1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4" fontId="8" fillId="2" borderId="2" xfId="0" applyNumberFormat="1" applyFont="1" applyFill="1" applyBorder="1" applyAlignment="1">
      <alignment horizontal="center" vertical="center" wrapText="1"/>
    </xf>
    <xf numFmtId="4" fontId="8" fillId="2" borderId="9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left"/>
    </xf>
    <xf numFmtId="0" fontId="8" fillId="3" borderId="5" xfId="0" applyFont="1" applyFill="1" applyBorder="1" applyAlignment="1">
      <alignment horizontal="left"/>
    </xf>
    <xf numFmtId="4" fontId="5" fillId="3" borderId="1" xfId="0" applyNumberFormat="1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center" vertical="center"/>
    </xf>
    <xf numFmtId="4" fontId="11" fillId="3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85;&#1088;\Desktop\&#1088;&#1072;&#1089;&#1093;&#1086;&#1076;&#1099;%202014-2016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ьный"/>
      <sheetName val="Скоректированный"/>
      <sheetName val="май2017 (2)"/>
      <sheetName val="январь"/>
      <sheetName val="февраль"/>
      <sheetName val="март1"/>
      <sheetName val="апрель"/>
      <sheetName val="май"/>
      <sheetName val="июнь"/>
      <sheetName val="июльь"/>
      <sheetName val="август (2)"/>
      <sheetName val="август"/>
      <sheetName val="июль"/>
      <sheetName val="март"/>
      <sheetName val="Лист2"/>
      <sheetName val="Лист3"/>
      <sheetName val="Лист1"/>
      <sheetName val="сент"/>
      <sheetName val="окт"/>
      <sheetName val="окт (2)"/>
      <sheetName val="ноябрь"/>
      <sheetName val="декабрь"/>
      <sheetName val="янв 2015"/>
      <sheetName val="янв "/>
      <sheetName val="февр 2015"/>
      <sheetName val="март 2015"/>
      <sheetName val="апрель15"/>
      <sheetName val="май15"/>
      <sheetName val="июнь 2015"/>
      <sheetName val="июль 2015"/>
      <sheetName val="август 2015 "/>
      <sheetName val="сентябрь 2015"/>
      <sheetName val="октябрь 2015"/>
      <sheetName val="ноябрь 2015"/>
      <sheetName val="декабрь 2015"/>
      <sheetName val="январь 2016"/>
      <sheetName val="февраль 2016"/>
      <sheetName val="март 2016"/>
      <sheetName val="апрель 2016"/>
      <sheetName val="май 2016"/>
      <sheetName val="июнь 2016"/>
      <sheetName val="июль 2016 (2)"/>
      <sheetName val="август 2016"/>
      <sheetName val="сентябрь2016"/>
      <sheetName val="октябрь"/>
      <sheetName val="ноябрь 2016"/>
      <sheetName val="декабрь 2016"/>
      <sheetName val="январь 2017"/>
      <sheetName val="июль 2016"/>
      <sheetName val="февраль 2017"/>
      <sheetName val="март 2017"/>
      <sheetName val="апрель 2017"/>
      <sheetName val="май2017"/>
      <sheetName val="июнь2017"/>
      <sheetName val="июль2017"/>
      <sheetName val="август2017"/>
      <sheetName val="сентябрь 2017"/>
      <sheetName val="октябрь2017"/>
      <sheetName val="ноябрь 2017"/>
      <sheetName val="декабрь20171"/>
      <sheetName val="январь 2018"/>
      <sheetName val="февраль 2018"/>
      <sheetName val="Лист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">
          <cell r="A1" t="str">
            <v xml:space="preserve">Автономная некоммерческая организация помощи детям "Звездный дождь"                                                                                                                                                                     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42">
          <cell r="U42">
            <v>8.0120000000000786</v>
          </cell>
        </row>
      </sheetData>
      <sheetData sheetId="58">
        <row r="36">
          <cell r="U36">
            <v>5092.8624</v>
          </cell>
        </row>
      </sheetData>
      <sheetData sheetId="59">
        <row r="8">
          <cell r="U8">
            <v>1481.05</v>
          </cell>
        </row>
        <row r="13">
          <cell r="U13">
            <v>54709.2</v>
          </cell>
        </row>
        <row r="17">
          <cell r="U17">
            <v>2900</v>
          </cell>
        </row>
        <row r="45">
          <cell r="U45">
            <v>8007.0291000000434</v>
          </cell>
        </row>
        <row r="51">
          <cell r="U51">
            <v>595580</v>
          </cell>
        </row>
      </sheetData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34"/>
  <sheetViews>
    <sheetView tabSelected="1" zoomScale="77" zoomScaleNormal="77" workbookViewId="0">
      <selection activeCell="F16" sqref="F16"/>
    </sheetView>
  </sheetViews>
  <sheetFormatPr defaultRowHeight="13.8" x14ac:dyDescent="0.25"/>
  <cols>
    <col min="1" max="1" width="3.109375" style="41" customWidth="1"/>
    <col min="2" max="2" width="17.44140625" style="41" customWidth="1"/>
    <col min="3" max="3" width="28" style="41" customWidth="1"/>
    <col min="4" max="4" width="16" style="41" customWidth="1"/>
    <col min="5" max="5" width="20.6640625" style="47" customWidth="1"/>
    <col min="6" max="6" width="12.33203125" style="47" customWidth="1"/>
    <col min="7" max="7" width="12.33203125" style="42" customWidth="1"/>
    <col min="8" max="13" width="12.33203125" style="41" customWidth="1"/>
    <col min="14" max="14" width="16.44140625" style="41" customWidth="1"/>
    <col min="15" max="15" width="15" style="41" customWidth="1"/>
    <col min="16" max="16" width="23.44140625" style="41" customWidth="1"/>
    <col min="17" max="17" width="10" style="41" bestFit="1" customWidth="1"/>
    <col min="18" max="18" width="11.109375" style="41" customWidth="1"/>
    <col min="19" max="16384" width="8.88671875" style="41"/>
  </cols>
  <sheetData>
    <row r="1" spans="1:18" ht="19.2" customHeight="1" x14ac:dyDescent="0.25">
      <c r="A1" s="50" t="str">
        <f>'[1]май 2016'!A1:V1</f>
        <v xml:space="preserve">Автономная некоммерческая организация помощи детям "Звездный дождь"                                                                                                                                                                     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8" s="42" customFormat="1" ht="15" customHeight="1" x14ac:dyDescent="0.25">
      <c r="A2" s="51" t="s">
        <v>29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8" ht="15" customHeight="1" x14ac:dyDescent="0.25">
      <c r="A3" s="11" t="s">
        <v>0</v>
      </c>
      <c r="B3" s="12" t="s">
        <v>1</v>
      </c>
      <c r="C3" s="11" t="s">
        <v>2</v>
      </c>
      <c r="D3" s="13" t="s">
        <v>3</v>
      </c>
      <c r="E3" s="12" t="s">
        <v>4</v>
      </c>
      <c r="F3" s="14" t="s">
        <v>5</v>
      </c>
      <c r="G3" s="15"/>
      <c r="H3" s="15"/>
      <c r="I3" s="15"/>
      <c r="J3" s="15"/>
      <c r="K3" s="15"/>
      <c r="L3" s="15"/>
      <c r="M3" s="15"/>
      <c r="N3" s="16"/>
      <c r="O3" s="12" t="s">
        <v>6</v>
      </c>
    </row>
    <row r="4" spans="1:18" ht="30" customHeight="1" x14ac:dyDescent="0.25">
      <c r="A4" s="11"/>
      <c r="B4" s="17"/>
      <c r="C4" s="11"/>
      <c r="D4" s="13"/>
      <c r="E4" s="17"/>
      <c r="F4" s="13" t="s">
        <v>7</v>
      </c>
      <c r="G4" s="12" t="s">
        <v>28</v>
      </c>
      <c r="H4" s="13" t="s">
        <v>25</v>
      </c>
      <c r="I4" s="12" t="s">
        <v>27</v>
      </c>
      <c r="J4" s="18" t="s">
        <v>8</v>
      </c>
      <c r="K4" s="18" t="s">
        <v>9</v>
      </c>
      <c r="L4" s="18" t="s">
        <v>10</v>
      </c>
      <c r="M4" s="18" t="s">
        <v>11</v>
      </c>
      <c r="N4" s="18" t="s">
        <v>12</v>
      </c>
      <c r="O4" s="17"/>
    </row>
    <row r="5" spans="1:18" ht="20.399999999999999" customHeight="1" x14ac:dyDescent="0.25">
      <c r="A5" s="11"/>
      <c r="B5" s="19"/>
      <c r="C5" s="11"/>
      <c r="D5" s="13"/>
      <c r="E5" s="19"/>
      <c r="F5" s="13"/>
      <c r="G5" s="19"/>
      <c r="H5" s="13"/>
      <c r="I5" s="19"/>
      <c r="J5" s="20"/>
      <c r="K5" s="20"/>
      <c r="L5" s="20"/>
      <c r="M5" s="20"/>
      <c r="N5" s="20"/>
      <c r="O5" s="19"/>
    </row>
    <row r="6" spans="1:18" ht="20.399999999999999" x14ac:dyDescent="0.25">
      <c r="A6" s="80" t="s">
        <v>30</v>
      </c>
      <c r="B6" s="81"/>
      <c r="C6" s="81"/>
      <c r="D6" s="81"/>
      <c r="E6" s="81"/>
      <c r="F6" s="81"/>
      <c r="G6" s="81"/>
      <c r="H6" s="81"/>
      <c r="I6" s="81"/>
      <c r="J6" s="21"/>
      <c r="K6" s="21"/>
      <c r="L6" s="7"/>
      <c r="M6" s="22"/>
      <c r="N6" s="21"/>
      <c r="O6" s="23"/>
    </row>
    <row r="7" spans="1:18" ht="35.25" customHeight="1" x14ac:dyDescent="0.25">
      <c r="A7" s="52" t="s">
        <v>31</v>
      </c>
      <c r="B7" s="53"/>
      <c r="C7" s="53"/>
      <c r="D7" s="24">
        <v>667778.15</v>
      </c>
      <c r="E7" s="25"/>
      <c r="F7" s="26"/>
      <c r="G7" s="54"/>
      <c r="H7" s="54"/>
      <c r="I7" s="54"/>
      <c r="J7" s="21"/>
      <c r="K7" s="21"/>
      <c r="L7" s="7"/>
      <c r="M7" s="22"/>
      <c r="N7" s="21"/>
      <c r="O7" s="23"/>
    </row>
    <row r="8" spans="1:18" ht="28.2" customHeight="1" x14ac:dyDescent="0.25">
      <c r="A8" s="27">
        <v>1</v>
      </c>
      <c r="B8" s="12" t="s">
        <v>13</v>
      </c>
      <c r="C8" s="3" t="s">
        <v>14</v>
      </c>
      <c r="D8" s="28">
        <f>[1]декабрь20171!U8</f>
        <v>1481.05</v>
      </c>
      <c r="E8" s="29">
        <f>2000</f>
        <v>2000</v>
      </c>
      <c r="F8" s="5"/>
      <c r="G8" s="7"/>
      <c r="H8" s="7"/>
      <c r="I8" s="7"/>
      <c r="J8" s="7"/>
      <c r="K8" s="7"/>
      <c r="L8" s="7"/>
      <c r="M8" s="7"/>
      <c r="N8" s="31">
        <f>SUM(F8:M8)</f>
        <v>0</v>
      </c>
      <c r="O8" s="7">
        <f>D8+E8-N8</f>
        <v>3481.05</v>
      </c>
    </row>
    <row r="9" spans="1:18" ht="28.2" customHeight="1" x14ac:dyDescent="0.25">
      <c r="A9" s="32"/>
      <c r="B9" s="17"/>
      <c r="C9" s="3" t="s">
        <v>15</v>
      </c>
      <c r="D9" s="7">
        <f>[1]декабрь20171!U13</f>
        <v>54709.2</v>
      </c>
      <c r="E9" s="6">
        <v>0</v>
      </c>
      <c r="F9" s="8">
        <v>10</v>
      </c>
      <c r="G9" s="7">
        <v>4187.5</v>
      </c>
      <c r="H9" s="7">
        <f>1500+1000+1500+1000</f>
        <v>5000</v>
      </c>
      <c r="I9" s="7">
        <f>14294.76</f>
        <v>14294.76</v>
      </c>
      <c r="J9" s="7">
        <f>295+11+393.92+35+11+35+251.41+11+70+1900+210+175</f>
        <v>3398.33</v>
      </c>
      <c r="K9" s="7">
        <v>2000</v>
      </c>
      <c r="L9" s="31"/>
      <c r="M9" s="31"/>
      <c r="N9" s="31">
        <f t="shared" ref="N9:N14" si="0">SUM(F9:M9)</f>
        <v>28890.590000000004</v>
      </c>
      <c r="O9" s="7">
        <f t="shared" ref="O9:O14" si="1">D9+E9-N9</f>
        <v>25818.609999999993</v>
      </c>
      <c r="P9" s="43"/>
    </row>
    <row r="10" spans="1:18" ht="28.2" customHeight="1" x14ac:dyDescent="0.25">
      <c r="A10" s="32"/>
      <c r="B10" s="17"/>
      <c r="C10" s="3" t="s">
        <v>16</v>
      </c>
      <c r="D10" s="7">
        <f>[1]декабрь20171!U17</f>
        <v>2900</v>
      </c>
      <c r="E10" s="6">
        <f>5000</f>
        <v>5000</v>
      </c>
      <c r="F10" s="8"/>
      <c r="G10" s="7"/>
      <c r="H10" s="7"/>
      <c r="I10" s="7"/>
      <c r="J10" s="7"/>
      <c r="K10" s="7"/>
      <c r="L10" s="31"/>
      <c r="M10" s="31">
        <v>6043.61</v>
      </c>
      <c r="N10" s="31">
        <f t="shared" si="0"/>
        <v>6043.61</v>
      </c>
      <c r="O10" s="7">
        <f t="shared" si="1"/>
        <v>1856.3900000000003</v>
      </c>
    </row>
    <row r="11" spans="1:18" ht="28.2" customHeight="1" x14ac:dyDescent="0.25">
      <c r="A11" s="32"/>
      <c r="B11" s="17"/>
      <c r="C11" s="3" t="s">
        <v>17</v>
      </c>
      <c r="D11" s="31">
        <f>'[1]ноябрь 2017'!U36</f>
        <v>5092.8624</v>
      </c>
      <c r="E11" s="33">
        <v>0</v>
      </c>
      <c r="F11" s="8"/>
      <c r="G11" s="8"/>
      <c r="H11" s="8"/>
      <c r="I11" s="31"/>
      <c r="J11" s="31"/>
      <c r="K11" s="31"/>
      <c r="L11" s="31"/>
      <c r="M11" s="31"/>
      <c r="N11" s="31">
        <f t="shared" si="0"/>
        <v>0</v>
      </c>
      <c r="O11" s="7">
        <f t="shared" si="1"/>
        <v>5092.8624</v>
      </c>
    </row>
    <row r="12" spans="1:18" ht="28.2" customHeight="1" x14ac:dyDescent="0.25">
      <c r="A12" s="32"/>
      <c r="B12" s="17"/>
      <c r="C12" s="3" t="s">
        <v>18</v>
      </c>
      <c r="D12" s="31">
        <f>[1]октябрь2017!U42</f>
        <v>8.0120000000000786</v>
      </c>
      <c r="E12" s="33">
        <v>0</v>
      </c>
      <c r="F12" s="8"/>
      <c r="G12" s="8"/>
      <c r="H12" s="8"/>
      <c r="I12" s="31"/>
      <c r="J12" s="31"/>
      <c r="K12" s="31"/>
      <c r="L12" s="31"/>
      <c r="M12" s="31"/>
      <c r="N12" s="31">
        <f t="shared" si="0"/>
        <v>0</v>
      </c>
      <c r="O12" s="7">
        <f t="shared" si="1"/>
        <v>8.0120000000000786</v>
      </c>
    </row>
    <row r="13" spans="1:18" s="45" customFormat="1" ht="28.2" customHeight="1" x14ac:dyDescent="0.25">
      <c r="A13" s="40"/>
      <c r="B13" s="19"/>
      <c r="C13" s="4" t="s">
        <v>19</v>
      </c>
      <c r="D13" s="34">
        <f>[1]декабрь20171!U45</f>
        <v>8007.0291000000434</v>
      </c>
      <c r="E13" s="35">
        <f>1000+50+450+150+50+50+500+150+50+50+50+250+1000+50+50+50+100+50+30000</f>
        <v>34100</v>
      </c>
      <c r="F13" s="36"/>
      <c r="G13" s="36"/>
      <c r="H13" s="36"/>
      <c r="I13" s="34"/>
      <c r="J13" s="34"/>
      <c r="K13" s="34"/>
      <c r="L13" s="34">
        <f>7469.82+74.7</f>
        <v>7544.5199999999995</v>
      </c>
      <c r="M13" s="34">
        <f>2912.51+4549+21494.86</f>
        <v>28956.370000000003</v>
      </c>
      <c r="N13" s="31">
        <f t="shared" si="0"/>
        <v>36500.89</v>
      </c>
      <c r="O13" s="7">
        <f t="shared" si="1"/>
        <v>5606.139100000044</v>
      </c>
      <c r="P13" s="44"/>
    </row>
    <row r="14" spans="1:18" ht="16.8" customHeight="1" x14ac:dyDescent="0.25">
      <c r="A14" s="62" t="s">
        <v>20</v>
      </c>
      <c r="B14" s="63"/>
      <c r="C14" s="64"/>
      <c r="D14" s="65">
        <f>SUM(D8:D13)</f>
        <v>72198.153500000044</v>
      </c>
      <c r="E14" s="66">
        <f>SUM(E8:E13)</f>
        <v>41100</v>
      </c>
      <c r="F14" s="65">
        <f>SUM(F8:F13)</f>
        <v>10</v>
      </c>
      <c r="G14" s="65">
        <f>SUM(G8:G13)</f>
        <v>4187.5</v>
      </c>
      <c r="H14" s="65">
        <f>SUM(H8:H13)</f>
        <v>5000</v>
      </c>
      <c r="I14" s="65">
        <f>SUM(I8:I13)</f>
        <v>14294.76</v>
      </c>
      <c r="J14" s="65">
        <f>SUM(J8:J13)</f>
        <v>3398.33</v>
      </c>
      <c r="K14" s="65">
        <f>SUM(K8:K13)</f>
        <v>2000</v>
      </c>
      <c r="L14" s="65">
        <f>SUM(L8:L13)</f>
        <v>7544.5199999999995</v>
      </c>
      <c r="M14" s="65">
        <f>SUM(M8:M13)</f>
        <v>34999.980000000003</v>
      </c>
      <c r="N14" s="67">
        <f t="shared" si="0"/>
        <v>71435.09</v>
      </c>
      <c r="O14" s="65">
        <f t="shared" si="1"/>
        <v>41863.063500000047</v>
      </c>
      <c r="P14" s="55"/>
      <c r="Q14" s="43"/>
      <c r="R14" s="43"/>
    </row>
    <row r="15" spans="1:18" ht="27.6" x14ac:dyDescent="0.25">
      <c r="A15" s="37">
        <v>1</v>
      </c>
      <c r="B15" s="2" t="s">
        <v>21</v>
      </c>
      <c r="C15" s="1" t="s">
        <v>22</v>
      </c>
      <c r="D15" s="5">
        <v>0</v>
      </c>
      <c r="E15" s="6"/>
      <c r="F15" s="6"/>
      <c r="G15" s="7"/>
      <c r="H15" s="56"/>
      <c r="I15" s="56"/>
      <c r="J15" s="30"/>
      <c r="K15" s="30"/>
      <c r="L15" s="30"/>
      <c r="M15" s="30"/>
      <c r="N15" s="31">
        <f>SUM(F15:M15)</f>
        <v>0</v>
      </c>
      <c r="O15" s="7">
        <f>D15+E15-N15</f>
        <v>0</v>
      </c>
      <c r="P15" s="43"/>
    </row>
    <row r="16" spans="1:18" ht="105" customHeight="1" x14ac:dyDescent="0.25">
      <c r="A16" s="37">
        <v>3</v>
      </c>
      <c r="B16" s="57" t="s">
        <v>24</v>
      </c>
      <c r="C16" s="58" t="s">
        <v>23</v>
      </c>
      <c r="D16" s="38">
        <f>[1]декабрь20171!U51</f>
        <v>595580</v>
      </c>
      <c r="E16" s="9"/>
      <c r="F16" s="9">
        <f>4800+4800+1564+2900</f>
        <v>14064</v>
      </c>
      <c r="G16" s="39"/>
      <c r="H16" s="59"/>
      <c r="I16" s="59"/>
      <c r="J16" s="46"/>
      <c r="K16" s="46"/>
      <c r="L16" s="10">
        <f>1400+15700+157</f>
        <v>17257</v>
      </c>
      <c r="M16" s="10">
        <f>6090+16747+11310+6090+910+16747+11310+6090+10206</f>
        <v>85500</v>
      </c>
      <c r="N16" s="31">
        <f>SUM(F16:M16)</f>
        <v>116821</v>
      </c>
      <c r="O16" s="7">
        <f>D16+E16-N16</f>
        <v>478759</v>
      </c>
    </row>
    <row r="17" spans="1:165" ht="18.75" customHeight="1" x14ac:dyDescent="0.25">
      <c r="A17" s="68" t="s">
        <v>20</v>
      </c>
      <c r="B17" s="69"/>
      <c r="C17" s="70"/>
      <c r="D17" s="71">
        <f>SUM(D15:D16)</f>
        <v>595580</v>
      </c>
      <c r="E17" s="72">
        <f>SUM(E15:E16)</f>
        <v>0</v>
      </c>
      <c r="F17" s="72">
        <f>SUM(F15:F16)</f>
        <v>14064</v>
      </c>
      <c r="G17" s="72">
        <f>SUM(G15:G16)</f>
        <v>0</v>
      </c>
      <c r="H17" s="72">
        <f>SUM(H15:H16)</f>
        <v>0</v>
      </c>
      <c r="I17" s="72">
        <f>SUM(I15:I16)</f>
        <v>0</v>
      </c>
      <c r="J17" s="72">
        <f>SUM(J15:J16)</f>
        <v>0</v>
      </c>
      <c r="K17" s="72">
        <f>SUM(K15:K16)</f>
        <v>0</v>
      </c>
      <c r="L17" s="72">
        <f>SUM(L15:L16)</f>
        <v>17257</v>
      </c>
      <c r="M17" s="72">
        <f>SUM(M15:M16)</f>
        <v>85500</v>
      </c>
      <c r="N17" s="73">
        <f>SUM(N15:N16)</f>
        <v>116821</v>
      </c>
      <c r="O17" s="65">
        <f>SUM(O15:O16)</f>
        <v>478759</v>
      </c>
    </row>
    <row r="18" spans="1:165" s="60" customFormat="1" ht="15.6" x14ac:dyDescent="0.3">
      <c r="A18" s="74" t="s">
        <v>26</v>
      </c>
      <c r="B18" s="75"/>
      <c r="C18" s="76"/>
      <c r="D18" s="77">
        <f>D14+D17</f>
        <v>667778.15350000001</v>
      </c>
      <c r="E18" s="78">
        <f>E17+E14</f>
        <v>41100</v>
      </c>
      <c r="F18" s="79">
        <f>F14+F17</f>
        <v>14074</v>
      </c>
      <c r="G18" s="79">
        <f>G14+G17</f>
        <v>4187.5</v>
      </c>
      <c r="H18" s="79">
        <f>H14+H17</f>
        <v>5000</v>
      </c>
      <c r="I18" s="79">
        <f>I14+I17</f>
        <v>14294.76</v>
      </c>
      <c r="J18" s="79">
        <f>J14+J17</f>
        <v>3398.33</v>
      </c>
      <c r="K18" s="79">
        <f>K14+K17</f>
        <v>2000</v>
      </c>
      <c r="L18" s="79">
        <f>L14+L17</f>
        <v>24801.52</v>
      </c>
      <c r="M18" s="79">
        <f>M17+M14</f>
        <v>120499.98000000001</v>
      </c>
      <c r="N18" s="78">
        <f>N17+N14</f>
        <v>188256.09</v>
      </c>
      <c r="O18" s="79">
        <f>O17+O14</f>
        <v>520622.06350000005</v>
      </c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</row>
    <row r="20" spans="1:165" x14ac:dyDescent="0.25">
      <c r="K20" s="48"/>
      <c r="N20" s="43"/>
      <c r="P20" s="43"/>
    </row>
    <row r="21" spans="1:165" x14ac:dyDescent="0.25">
      <c r="L21" s="49"/>
      <c r="O21" s="43"/>
    </row>
    <row r="22" spans="1:165" x14ac:dyDescent="0.25">
      <c r="L22" s="49"/>
    </row>
    <row r="23" spans="1:165" x14ac:dyDescent="0.25">
      <c r="O23" s="43"/>
    </row>
    <row r="24" spans="1:165" x14ac:dyDescent="0.25">
      <c r="O24" s="43"/>
    </row>
    <row r="25" spans="1:165" x14ac:dyDescent="0.25">
      <c r="O25" s="43"/>
    </row>
    <row r="26" spans="1:165" x14ac:dyDescent="0.25">
      <c r="N26" s="43"/>
    </row>
    <row r="27" spans="1:165" x14ac:dyDescent="0.25">
      <c r="O27" s="43"/>
    </row>
    <row r="30" spans="1:165" x14ac:dyDescent="0.25">
      <c r="K30" s="43"/>
      <c r="M30" s="43"/>
    </row>
    <row r="33" spans="11:14" x14ac:dyDescent="0.25">
      <c r="K33" s="43"/>
      <c r="M33" s="43"/>
    </row>
    <row r="34" spans="11:14" x14ac:dyDescent="0.25">
      <c r="M34" s="43"/>
      <c r="N34" s="43"/>
    </row>
  </sheetData>
  <mergeCells count="25">
    <mergeCell ref="B8:B13"/>
    <mergeCell ref="A8:A13"/>
    <mergeCell ref="A14:C14"/>
    <mergeCell ref="A17:C17"/>
    <mergeCell ref="A18:C18"/>
    <mergeCell ref="N4:N5"/>
    <mergeCell ref="A6:I6"/>
    <mergeCell ref="A7:C7"/>
    <mergeCell ref="J4:J5"/>
    <mergeCell ref="K4:K5"/>
    <mergeCell ref="L4:L5"/>
    <mergeCell ref="M4:M5"/>
    <mergeCell ref="G4:G5"/>
    <mergeCell ref="H4:H5"/>
    <mergeCell ref="I4:I5"/>
    <mergeCell ref="A1:O1"/>
    <mergeCell ref="A2:O2"/>
    <mergeCell ref="A3:A5"/>
    <mergeCell ref="B3:B5"/>
    <mergeCell ref="C3:C5"/>
    <mergeCell ref="D3:D5"/>
    <mergeCell ref="E3:E5"/>
    <mergeCell ref="F3:N3"/>
    <mergeCell ref="O3:O5"/>
    <mergeCell ref="F4:F5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2018-03-28T18:25:27Z</dcterms:modified>
</cp:coreProperties>
</file>