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O16" i="1"/>
  <c r="L18" i="1"/>
  <c r="K18" i="1"/>
  <c r="J18" i="1"/>
  <c r="I18" i="1"/>
  <c r="H18" i="1"/>
  <c r="G18" i="1"/>
  <c r="N17" i="1"/>
  <c r="N18" i="1" s="1"/>
  <c r="M17" i="1"/>
  <c r="F17" i="1"/>
  <c r="F18" i="1" s="1"/>
  <c r="D17" i="1"/>
  <c r="D18" i="1" s="1"/>
  <c r="E18" i="1"/>
  <c r="P16" i="1"/>
  <c r="L15" i="1"/>
  <c r="K15" i="1"/>
  <c r="I15" i="1"/>
  <c r="G15" i="1"/>
  <c r="F15" i="1"/>
  <c r="N14" i="1"/>
  <c r="N15" i="1" s="1"/>
  <c r="M14" i="1"/>
  <c r="M15" i="1" s="1"/>
  <c r="E14" i="1"/>
  <c r="D14" i="1"/>
  <c r="O13" i="1"/>
  <c r="D13" i="1"/>
  <c r="O12" i="1"/>
  <c r="D12" i="1"/>
  <c r="J11" i="1"/>
  <c r="O11" i="1" s="1"/>
  <c r="D11" i="1"/>
  <c r="O10" i="1"/>
  <c r="D10" i="1"/>
  <c r="H9" i="1"/>
  <c r="H15" i="1" s="1"/>
  <c r="H19" i="1" s="1"/>
  <c r="D9" i="1"/>
  <c r="J8" i="1"/>
  <c r="E8" i="1"/>
  <c r="D8" i="1"/>
  <c r="A1" i="1"/>
  <c r="E15" i="1" l="1"/>
  <c r="E19" i="1" s="1"/>
  <c r="D15" i="1"/>
  <c r="D19" i="1" s="1"/>
  <c r="M18" i="1"/>
  <c r="M19" i="1" s="1"/>
  <c r="P10" i="1"/>
  <c r="F19" i="1"/>
  <c r="O17" i="1"/>
  <c r="P17" i="1" s="1"/>
  <c r="J15" i="1"/>
  <c r="J19" i="1" s="1"/>
  <c r="P13" i="1"/>
  <c r="O8" i="1"/>
  <c r="P8" i="1" s="1"/>
  <c r="P12" i="1"/>
  <c r="O14" i="1"/>
  <c r="P14" i="1" s="1"/>
  <c r="N19" i="1"/>
  <c r="G19" i="1"/>
  <c r="P11" i="1"/>
  <c r="L19" i="1"/>
  <c r="I19" i="1"/>
  <c r="K19" i="1"/>
  <c r="O9" i="1"/>
  <c r="P9" i="1" s="1"/>
  <c r="O15" i="1" l="1"/>
  <c r="P15" i="1" s="1"/>
  <c r="O19" i="1" l="1"/>
  <c r="P18" i="1"/>
  <c r="P19" i="1" s="1"/>
</calcChain>
</file>

<file path=xl/sharedStrings.xml><?xml version="1.0" encoding="utf-8"?>
<sst xmlns="http://schemas.openxmlformats.org/spreadsheetml/2006/main" count="35" uniqueCount="34">
  <si>
    <t>финансовый отчет о расходовании денежных средств за IIквартал 2017 года</t>
  </si>
  <si>
    <t>№</t>
  </si>
  <si>
    <t>Название программы</t>
  </si>
  <si>
    <t>Котрагенты</t>
  </si>
  <si>
    <t>Остаток на начало периода</t>
  </si>
  <si>
    <t>Приход денежных средств</t>
  </si>
  <si>
    <t>Статьи расходов</t>
  </si>
  <si>
    <t>Остаток на конец периода</t>
  </si>
  <si>
    <t xml:space="preserve">Материальные расходы </t>
  </si>
  <si>
    <t>Содержание и текущий ремонт</t>
  </si>
  <si>
    <t>Охрана</t>
  </si>
  <si>
    <t>Водоснабжение</t>
  </si>
  <si>
    <t>Банковское обслужи-вание</t>
  </si>
  <si>
    <t>Бухгалтер-ское обслуживание</t>
  </si>
  <si>
    <t>Связь</t>
  </si>
  <si>
    <t>Налоги</t>
  </si>
  <si>
    <t>ЗП</t>
  </si>
  <si>
    <t>Итого</t>
  </si>
  <si>
    <t>АВГУСТА</t>
  </si>
  <si>
    <t>Остаток денежных средств на 01.08.2017</t>
  </si>
  <si>
    <t>Центр помощи детям "Звездный дождь"</t>
  </si>
  <si>
    <t>ИП Чинькова Юлия Викторовна</t>
  </si>
  <si>
    <t>ЧОО ООБФ "Российский детский фонд"</t>
  </si>
  <si>
    <t>ООО ТД "Профторгэксперт"</t>
  </si>
  <si>
    <t>ООО "Ай Ти Вектор"</t>
  </si>
  <si>
    <t>ПАО Сбербанк</t>
  </si>
  <si>
    <t>ООО "Беркут"</t>
  </si>
  <si>
    <t>Пожертвование от физических лиц (Сбербанк)</t>
  </si>
  <si>
    <t>Итого:</t>
  </si>
  <si>
    <t>Солнечная улыбка</t>
  </si>
  <si>
    <t>Наличные, ящик для сбора пожертвований</t>
  </si>
  <si>
    <t>ИТОГО</t>
  </si>
  <si>
    <t>Ресурсный центр для социально ориентированных некоммерческих организаций и инициативных групп по организации программ летнего отдыха для детей и подростков с синдромом Дауна и расстройством аутистического спектра.</t>
  </si>
  <si>
    <t>Благотворительный фонд поддержки семьи, материнства и детства «Покров»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</si>
</sst>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3" tint="-0.499984740745262"/>
      <name val="Times New Roman"/>
      <family val="1"/>
      <charset val="204"/>
    </font>
    <font>
      <sz val="11"/>
      <color theme="3" tint="-0.499984740745262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9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4" fontId="13" fillId="3" borderId="1" xfId="0" applyNumberFormat="1" applyFont="1" applyFill="1" applyBorder="1" applyAlignment="1">
      <alignment horizontal="center"/>
    </xf>
    <xf numFmtId="4" fontId="13" fillId="3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0" fillId="0" borderId="0" xfId="0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/>
    </xf>
    <xf numFmtId="4" fontId="4" fillId="0" borderId="4" xfId="0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4" fontId="0" fillId="0" borderId="0" xfId="0" applyNumberFormat="1" applyFill="1"/>
    <xf numFmtId="4" fontId="1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0" xfId="0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4" fillId="2" borderId="1" xfId="0" applyFont="1" applyFill="1" applyBorder="1"/>
    <xf numFmtId="4" fontId="9" fillId="2" borderId="1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left"/>
    </xf>
    <xf numFmtId="0" fontId="15" fillId="3" borderId="5" xfId="0" applyFont="1" applyFill="1" applyBorder="1" applyAlignment="1">
      <alignment horizontal="left"/>
    </xf>
    <xf numFmtId="4" fontId="16" fillId="3" borderId="1" xfId="0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wrapText="1"/>
    </xf>
    <xf numFmtId="2" fontId="10" fillId="0" borderId="2" xfId="1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5;&#1088;\Desktop\&#1088;&#1072;&#1089;&#1093;&#1086;&#1076;&#1099;%202014-2016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ьный"/>
      <sheetName val="Скоректированный"/>
      <sheetName val="май2017 (2)"/>
      <sheetName val="январь"/>
      <sheetName val="февраль"/>
      <sheetName val="март1"/>
      <sheetName val="апрель"/>
      <sheetName val="май"/>
      <sheetName val="июнь"/>
      <sheetName val="июльь"/>
      <sheetName val="август (2)"/>
      <sheetName val="август"/>
      <sheetName val="июль"/>
      <sheetName val="март"/>
      <sheetName val="Лист2"/>
      <sheetName val="Лист3"/>
      <sheetName val="Лист1"/>
      <sheetName val="сент"/>
      <sheetName val="окт"/>
      <sheetName val="окт (2)"/>
      <sheetName val="ноябрь"/>
      <sheetName val="декабрь"/>
      <sheetName val="янв 2015"/>
      <sheetName val="янв "/>
      <sheetName val="февр 2015"/>
      <sheetName val="март 2015"/>
      <sheetName val="апрель15"/>
      <sheetName val="май15"/>
      <sheetName val="июнь 2015"/>
      <sheetName val="июль 2015"/>
      <sheetName val="август 2015 "/>
      <sheetName val="сентябрь 2015"/>
      <sheetName val="октябрь 2015"/>
      <sheetName val="ноябрь 2015"/>
      <sheetName val="декабрь 2015"/>
      <sheetName val="январь 2016"/>
      <sheetName val="февраль 2016"/>
      <sheetName val="март 2016"/>
      <sheetName val="апрель 2016"/>
      <sheetName val="май 2016"/>
      <sheetName val="июнь 2016"/>
      <sheetName val="июль 2016 (2)"/>
      <sheetName val="август 2016"/>
      <sheetName val="сентябрь2016"/>
      <sheetName val="октябрь"/>
      <sheetName val="ноябрь 2016"/>
      <sheetName val="декабрь 2016"/>
      <sheetName val="январь 2017"/>
      <sheetName val="июль 2016"/>
      <sheetName val="февраль 2017"/>
      <sheetName val="март 2017"/>
      <sheetName val="апрель 2017"/>
      <sheetName val="май2017"/>
      <sheetName val="июнь2017"/>
      <sheetName val="июль2017"/>
      <sheetName val="август2017"/>
      <sheetName val="сентябрь 2017"/>
      <sheetName val="Лист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">
          <cell r="A1" t="str">
            <v xml:space="preserve">Автономная некоммерческая организация помощи детям "Звездный дождь"                                                                                                                                                                     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15">
          <cell r="U15">
            <v>13.928499999998166</v>
          </cell>
        </row>
      </sheetData>
      <sheetData sheetId="54">
        <row r="8">
          <cell r="U8">
            <v>1380.2600000000002</v>
          </cell>
        </row>
        <row r="13">
          <cell r="U13">
            <v>0</v>
          </cell>
        </row>
        <row r="17">
          <cell r="U17">
            <v>1408.1999999999998</v>
          </cell>
        </row>
        <row r="36">
          <cell r="U36">
            <v>5092.8624</v>
          </cell>
        </row>
        <row r="42">
          <cell r="U42">
            <v>19.012000000000079</v>
          </cell>
        </row>
        <row r="44">
          <cell r="U44">
            <v>76513.059100000042</v>
          </cell>
        </row>
        <row r="51">
          <cell r="U51">
            <v>806322</v>
          </cell>
        </row>
      </sheetData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38"/>
  <sheetViews>
    <sheetView tabSelected="1" zoomScale="66" zoomScaleNormal="66" workbookViewId="0">
      <selection activeCell="J32" sqref="J32"/>
    </sheetView>
  </sheetViews>
  <sheetFormatPr defaultRowHeight="14.4" x14ac:dyDescent="0.3"/>
  <cols>
    <col min="1" max="1" width="3.109375" style="14" customWidth="1"/>
    <col min="2" max="2" width="29" style="14" customWidth="1"/>
    <col min="3" max="3" width="31" style="14" customWidth="1"/>
    <col min="4" max="4" width="16" style="14" customWidth="1"/>
    <col min="5" max="5" width="20.6640625" style="57" customWidth="1"/>
    <col min="6" max="6" width="18.88671875" style="57" customWidth="1"/>
    <col min="7" max="7" width="12.44140625" style="16" customWidth="1"/>
    <col min="8" max="8" width="14.5546875" style="14" customWidth="1"/>
    <col min="9" max="9" width="13.44140625" style="14" customWidth="1"/>
    <col min="10" max="10" width="12.33203125" style="14" customWidth="1"/>
    <col min="11" max="11" width="13.109375" style="14" customWidth="1"/>
    <col min="12" max="12" width="12.88671875" style="14" customWidth="1"/>
    <col min="13" max="13" width="14.5546875" style="14" customWidth="1"/>
    <col min="14" max="14" width="14.33203125" style="14" customWidth="1"/>
    <col min="15" max="15" width="16.44140625" style="14" customWidth="1"/>
    <col min="16" max="16" width="15" style="14" customWidth="1"/>
    <col min="17" max="17" width="23.44140625" style="14" customWidth="1"/>
    <col min="18" max="18" width="10" style="14" bestFit="1" customWidth="1"/>
    <col min="19" max="16384" width="8.88671875" style="14"/>
  </cols>
  <sheetData>
    <row r="1" spans="1:16" ht="18" x14ac:dyDescent="0.35">
      <c r="A1" s="13" t="str">
        <f>'[1]май 2016'!A1:V1</f>
        <v xml:space="preserve">Автономная некоммерческая организация помощи детям "Звездный дождь"                                                                                                                                                                     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s="16" customFormat="1" ht="18" x14ac:dyDescent="0.3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5" customHeight="1" x14ac:dyDescent="0.3">
      <c r="A3" s="17" t="s">
        <v>1</v>
      </c>
      <c r="B3" s="18" t="s">
        <v>2</v>
      </c>
      <c r="C3" s="17" t="s">
        <v>3</v>
      </c>
      <c r="D3" s="19" t="s">
        <v>4</v>
      </c>
      <c r="E3" s="18" t="s">
        <v>5</v>
      </c>
      <c r="F3" s="20" t="s">
        <v>6</v>
      </c>
      <c r="G3" s="21"/>
      <c r="H3" s="21"/>
      <c r="I3" s="21"/>
      <c r="J3" s="21"/>
      <c r="K3" s="21"/>
      <c r="L3" s="21"/>
      <c r="M3" s="21"/>
      <c r="N3" s="21"/>
      <c r="O3" s="22"/>
      <c r="P3" s="18" t="s">
        <v>7</v>
      </c>
    </row>
    <row r="4" spans="1:16" ht="30" customHeight="1" x14ac:dyDescent="0.3">
      <c r="A4" s="17"/>
      <c r="B4" s="23"/>
      <c r="C4" s="17"/>
      <c r="D4" s="19"/>
      <c r="E4" s="23"/>
      <c r="F4" s="19" t="s">
        <v>8</v>
      </c>
      <c r="G4" s="18" t="s">
        <v>9</v>
      </c>
      <c r="H4" s="19" t="s">
        <v>10</v>
      </c>
      <c r="I4" s="18" t="s">
        <v>11</v>
      </c>
      <c r="J4" s="24" t="s">
        <v>12</v>
      </c>
      <c r="K4" s="24" t="s">
        <v>13</v>
      </c>
      <c r="L4" s="24" t="s">
        <v>14</v>
      </c>
      <c r="M4" s="24" t="s">
        <v>15</v>
      </c>
      <c r="N4" s="24" t="s">
        <v>16</v>
      </c>
      <c r="O4" s="24" t="s">
        <v>17</v>
      </c>
      <c r="P4" s="23"/>
    </row>
    <row r="5" spans="1:16" ht="61.5" customHeight="1" x14ac:dyDescent="0.3">
      <c r="A5" s="17"/>
      <c r="B5" s="25"/>
      <c r="C5" s="17"/>
      <c r="D5" s="19"/>
      <c r="E5" s="25"/>
      <c r="F5" s="19"/>
      <c r="G5" s="25"/>
      <c r="H5" s="19"/>
      <c r="I5" s="25"/>
      <c r="J5" s="26"/>
      <c r="K5" s="26"/>
      <c r="L5" s="26"/>
      <c r="M5" s="26"/>
      <c r="N5" s="26"/>
      <c r="O5" s="26"/>
      <c r="P5" s="25"/>
    </row>
    <row r="6" spans="1:16" ht="25.2" x14ac:dyDescent="0.3">
      <c r="A6" s="27" t="s">
        <v>18</v>
      </c>
      <c r="B6" s="28"/>
      <c r="C6" s="28"/>
      <c r="D6" s="28"/>
      <c r="E6" s="28"/>
      <c r="F6" s="28"/>
      <c r="G6" s="28"/>
      <c r="H6" s="28"/>
      <c r="I6" s="28"/>
      <c r="J6" s="29"/>
      <c r="K6" s="29"/>
      <c r="L6" s="29"/>
      <c r="M6" s="4"/>
      <c r="N6" s="30"/>
      <c r="O6" s="29"/>
      <c r="P6" s="31"/>
    </row>
    <row r="7" spans="1:16" ht="25.2" x14ac:dyDescent="0.3">
      <c r="A7" s="32" t="s">
        <v>19</v>
      </c>
      <c r="B7" s="33"/>
      <c r="C7" s="33"/>
      <c r="D7" s="34">
        <v>890749.32</v>
      </c>
      <c r="E7" s="35"/>
      <c r="F7" s="36"/>
      <c r="G7" s="37"/>
      <c r="H7" s="37"/>
      <c r="I7" s="37"/>
      <c r="J7" s="29"/>
      <c r="K7" s="29"/>
      <c r="L7" s="29"/>
      <c r="M7" s="4"/>
      <c r="N7" s="30"/>
      <c r="O7" s="29"/>
      <c r="P7" s="31"/>
    </row>
    <row r="8" spans="1:16" ht="27.6" customHeight="1" x14ac:dyDescent="0.3">
      <c r="A8" s="58">
        <v>1</v>
      </c>
      <c r="B8" s="18" t="s">
        <v>20</v>
      </c>
      <c r="C8" s="39" t="s">
        <v>21</v>
      </c>
      <c r="D8" s="40">
        <f>[1]июль2017!U8</f>
        <v>1380.2600000000002</v>
      </c>
      <c r="E8" s="41">
        <f>2000</f>
        <v>2000</v>
      </c>
      <c r="F8" s="2"/>
      <c r="G8" s="4"/>
      <c r="H8" s="4"/>
      <c r="I8" s="4"/>
      <c r="J8" s="4">
        <f>551.03+295.09+11+140+175+99+35</f>
        <v>1306.1199999999999</v>
      </c>
      <c r="K8" s="4"/>
      <c r="L8" s="4">
        <v>2000</v>
      </c>
      <c r="M8" s="4"/>
      <c r="N8" s="4"/>
      <c r="O8" s="42">
        <f>SUM(F8:N8)</f>
        <v>3306.12</v>
      </c>
      <c r="P8" s="4">
        <f>D8+E8-O8</f>
        <v>74.140000000000327</v>
      </c>
    </row>
    <row r="9" spans="1:16" ht="27.6" x14ac:dyDescent="0.3">
      <c r="A9" s="59"/>
      <c r="B9" s="23"/>
      <c r="C9" s="39" t="s">
        <v>22</v>
      </c>
      <c r="D9" s="4">
        <f>[1]июль2017!U13</f>
        <v>0</v>
      </c>
      <c r="E9" s="3">
        <v>20000</v>
      </c>
      <c r="F9" s="5"/>
      <c r="G9" s="4">
        <v>6173.94</v>
      </c>
      <c r="H9" s="4">
        <f>1000+1500</f>
        <v>2500</v>
      </c>
      <c r="I9" s="4">
        <v>2434.11</v>
      </c>
      <c r="J9" s="4"/>
      <c r="K9" s="4">
        <v>8000</v>
      </c>
      <c r="L9" s="4"/>
      <c r="M9" s="42"/>
      <c r="N9" s="42"/>
      <c r="O9" s="42">
        <f>SUM(F9:N9)</f>
        <v>19108.05</v>
      </c>
      <c r="P9" s="4">
        <f>D9+E9-O9</f>
        <v>891.95000000000073</v>
      </c>
    </row>
    <row r="10" spans="1:16" x14ac:dyDescent="0.3">
      <c r="A10" s="59"/>
      <c r="B10" s="23"/>
      <c r="C10" s="39" t="s">
        <v>23</v>
      </c>
      <c r="D10" s="4">
        <f>[1]июнь2017!U15</f>
        <v>13.928499999998166</v>
      </c>
      <c r="E10" s="3"/>
      <c r="F10" s="5"/>
      <c r="G10" s="4"/>
      <c r="H10" s="4"/>
      <c r="I10" s="4"/>
      <c r="J10" s="4"/>
      <c r="K10" s="4"/>
      <c r="L10" s="4"/>
      <c r="M10" s="42"/>
      <c r="N10" s="42"/>
      <c r="O10" s="42">
        <f>SUM(F10:N10)</f>
        <v>0</v>
      </c>
      <c r="P10" s="4">
        <f>D10+E10-O10</f>
        <v>13.928499999998166</v>
      </c>
    </row>
    <row r="11" spans="1:16" x14ac:dyDescent="0.3">
      <c r="A11" s="59"/>
      <c r="B11" s="23"/>
      <c r="C11" s="39" t="s">
        <v>24</v>
      </c>
      <c r="D11" s="4">
        <f>[1]июль2017!U17</f>
        <v>1408.1999999999998</v>
      </c>
      <c r="E11" s="3">
        <v>5000</v>
      </c>
      <c r="F11" s="5"/>
      <c r="G11" s="4"/>
      <c r="H11" s="4"/>
      <c r="I11" s="4"/>
      <c r="J11" s="4">
        <f>539.88+35+1600</f>
        <v>2174.88</v>
      </c>
      <c r="K11" s="4"/>
      <c r="L11" s="4"/>
      <c r="M11" s="42"/>
      <c r="N11" s="42"/>
      <c r="O11" s="42">
        <f>SUM(F11:N11)</f>
        <v>2174.88</v>
      </c>
      <c r="P11" s="4">
        <f>D11+E11-O11</f>
        <v>4233.32</v>
      </c>
    </row>
    <row r="12" spans="1:16" x14ac:dyDescent="0.3">
      <c r="A12" s="59"/>
      <c r="B12" s="23"/>
      <c r="C12" s="39" t="s">
        <v>25</v>
      </c>
      <c r="D12" s="42">
        <f>[1]июль2017!U36</f>
        <v>5092.8624</v>
      </c>
      <c r="E12" s="43"/>
      <c r="F12" s="5"/>
      <c r="G12" s="5"/>
      <c r="H12" s="5"/>
      <c r="I12" s="42"/>
      <c r="J12" s="42"/>
      <c r="K12" s="42"/>
      <c r="L12" s="42"/>
      <c r="M12" s="42"/>
      <c r="N12" s="42"/>
      <c r="O12" s="42">
        <f>SUM(F12:N12)</f>
        <v>0</v>
      </c>
      <c r="P12" s="4">
        <f>D12+E12-O12</f>
        <v>5092.8624</v>
      </c>
    </row>
    <row r="13" spans="1:16" x14ac:dyDescent="0.3">
      <c r="A13" s="59"/>
      <c r="B13" s="23"/>
      <c r="C13" s="39" t="s">
        <v>26</v>
      </c>
      <c r="D13" s="42">
        <f>[1]июль2017!U42</f>
        <v>19.012000000000079</v>
      </c>
      <c r="E13" s="43"/>
      <c r="F13" s="5"/>
      <c r="G13" s="5"/>
      <c r="H13" s="5"/>
      <c r="I13" s="42"/>
      <c r="J13" s="42"/>
      <c r="K13" s="42"/>
      <c r="L13" s="42"/>
      <c r="M13" s="42"/>
      <c r="N13" s="42"/>
      <c r="O13" s="42">
        <f>SUM(F13:N13)</f>
        <v>0</v>
      </c>
      <c r="P13" s="4">
        <f>D13+E13-O13</f>
        <v>19.012000000000079</v>
      </c>
    </row>
    <row r="14" spans="1:16" s="47" customFormat="1" ht="27.6" x14ac:dyDescent="0.3">
      <c r="A14" s="60"/>
      <c r="B14" s="25"/>
      <c r="C14" s="1" t="s">
        <v>27</v>
      </c>
      <c r="D14" s="44">
        <f>[1]июль2017!U44</f>
        <v>76513.059100000042</v>
      </c>
      <c r="E14" s="45">
        <f>4805+1936+50+5000+50+50</f>
        <v>11891</v>
      </c>
      <c r="F14" s="46">
        <v>8096.63</v>
      </c>
      <c r="G14" s="46"/>
      <c r="H14" s="46"/>
      <c r="I14" s="44"/>
      <c r="J14" s="44"/>
      <c r="K14" s="44"/>
      <c r="L14" s="44"/>
      <c r="M14" s="44">
        <f>19139.46-6212-62.17</f>
        <v>12865.289999999999</v>
      </c>
      <c r="N14" s="44">
        <f>3967.64+1317+14745.13+3002</f>
        <v>23031.769999999997</v>
      </c>
      <c r="O14" s="42">
        <f>SUM(F14:N14)</f>
        <v>43993.689999999995</v>
      </c>
      <c r="P14" s="4">
        <f>D14+E14-O14</f>
        <v>44410.369100000047</v>
      </c>
    </row>
    <row r="15" spans="1:16" ht="27.75" customHeight="1" x14ac:dyDescent="0.3">
      <c r="A15" s="61" t="s">
        <v>28</v>
      </c>
      <c r="B15" s="62"/>
      <c r="C15" s="63"/>
      <c r="D15" s="64">
        <f>SUM(D8:D14)</f>
        <v>84427.322000000044</v>
      </c>
      <c r="E15" s="65">
        <f>SUM(E8:E14)</f>
        <v>38891</v>
      </c>
      <c r="F15" s="64">
        <f>SUM(F8:F14)</f>
        <v>8096.63</v>
      </c>
      <c r="G15" s="64">
        <f>SUM(G8:G14)</f>
        <v>6173.94</v>
      </c>
      <c r="H15" s="64">
        <f>SUM(H8:H14)</f>
        <v>2500</v>
      </c>
      <c r="I15" s="64">
        <f>SUM(I8:I14)</f>
        <v>2434.11</v>
      </c>
      <c r="J15" s="64">
        <f>SUM(J8:J14)</f>
        <v>3481</v>
      </c>
      <c r="K15" s="64">
        <f>SUM(K8:K14)</f>
        <v>8000</v>
      </c>
      <c r="L15" s="64">
        <f>SUM(L8:L14)</f>
        <v>2000</v>
      </c>
      <c r="M15" s="64">
        <f>SUM(M8:M14)</f>
        <v>12865.289999999999</v>
      </c>
      <c r="N15" s="64">
        <f>SUM(N8:N14)</f>
        <v>23031.769999999997</v>
      </c>
      <c r="O15" s="66">
        <f>SUM(O8:O14)</f>
        <v>68582.739999999991</v>
      </c>
      <c r="P15" s="64">
        <f>D15+E15-O15</f>
        <v>54735.582000000053</v>
      </c>
    </row>
    <row r="16" spans="1:16" ht="27.6" x14ac:dyDescent="0.3">
      <c r="A16" s="38">
        <v>1</v>
      </c>
      <c r="B16" s="30" t="s">
        <v>29</v>
      </c>
      <c r="C16" s="39" t="s">
        <v>30</v>
      </c>
      <c r="D16" s="2">
        <v>0</v>
      </c>
      <c r="E16" s="3"/>
      <c r="F16" s="3"/>
      <c r="G16" s="4"/>
      <c r="H16" s="49"/>
      <c r="I16" s="49"/>
      <c r="J16" s="50"/>
      <c r="K16" s="50"/>
      <c r="L16" s="50"/>
      <c r="M16" s="50"/>
      <c r="N16" s="50"/>
      <c r="O16" s="8">
        <f>SUM(F16:N16)</f>
        <v>0</v>
      </c>
      <c r="P16" s="4">
        <f>D16+E16-O16</f>
        <v>0</v>
      </c>
    </row>
    <row r="17" spans="1:166" ht="124.8" x14ac:dyDescent="0.3">
      <c r="A17" s="38"/>
      <c r="B17" s="76" t="s">
        <v>32</v>
      </c>
      <c r="C17" s="77" t="s">
        <v>33</v>
      </c>
      <c r="D17" s="51">
        <f>[1]июль2017!U51</f>
        <v>806322</v>
      </c>
      <c r="E17" s="6"/>
      <c r="F17" s="6">
        <f>49540+59400</f>
        <v>108940</v>
      </c>
      <c r="G17" s="52"/>
      <c r="H17" s="53"/>
      <c r="I17" s="53"/>
      <c r="J17" s="54"/>
      <c r="K17" s="54"/>
      <c r="L17" s="54"/>
      <c r="M17" s="7">
        <f>43240+3800+8100+81+2600+19520</f>
        <v>77341</v>
      </c>
      <c r="N17" s="8">
        <f>69600+17618+188094+28106+1690+2470+11310+16530+5264+84912+12688+17618</f>
        <v>455900</v>
      </c>
      <c r="O17" s="8">
        <f>SUM(F17:N17)</f>
        <v>642181</v>
      </c>
      <c r="P17" s="4">
        <f>D17+E17-O17</f>
        <v>164141</v>
      </c>
      <c r="Q17" s="48"/>
    </row>
    <row r="18" spans="1:166" ht="18.75" customHeight="1" x14ac:dyDescent="0.3">
      <c r="A18" s="67" t="s">
        <v>28</v>
      </c>
      <c r="B18" s="68"/>
      <c r="C18" s="69"/>
      <c r="D18" s="70">
        <f>SUM(D16:D17)</f>
        <v>806322</v>
      </c>
      <c r="E18" s="71">
        <f>SUM(E16:E17)</f>
        <v>0</v>
      </c>
      <c r="F18" s="71">
        <f>SUM(F16:F17)</f>
        <v>108940</v>
      </c>
      <c r="G18" s="71">
        <f>SUM(G16:G17)</f>
        <v>0</v>
      </c>
      <c r="H18" s="71">
        <f>SUM(H16:H17)</f>
        <v>0</v>
      </c>
      <c r="I18" s="71">
        <f>SUM(I16:I17)</f>
        <v>0</v>
      </c>
      <c r="J18" s="71">
        <f>SUM(J16:J17)</f>
        <v>0</v>
      </c>
      <c r="K18" s="71">
        <f>SUM(K16:K17)</f>
        <v>0</v>
      </c>
      <c r="L18" s="71">
        <f>SUM(L16:L17)</f>
        <v>0</v>
      </c>
      <c r="M18" s="71">
        <f>SUM(M16:M17)</f>
        <v>77341</v>
      </c>
      <c r="N18" s="71">
        <f>SUM(N16:N17)</f>
        <v>455900</v>
      </c>
      <c r="O18" s="72">
        <f>SUM(O16:O17)</f>
        <v>642181</v>
      </c>
      <c r="P18" s="64">
        <f>D18+E18-O18</f>
        <v>164141</v>
      </c>
    </row>
    <row r="19" spans="1:166" s="55" customFormat="1" ht="17.399999999999999" x14ac:dyDescent="0.3">
      <c r="A19" s="73" t="s">
        <v>31</v>
      </c>
      <c r="B19" s="74"/>
      <c r="C19" s="9"/>
      <c r="D19" s="10">
        <f>D15+D18</f>
        <v>890749.32200000004</v>
      </c>
      <c r="E19" s="11">
        <f>E18+E15</f>
        <v>38891</v>
      </c>
      <c r="F19" s="12">
        <f>F15+F18</f>
        <v>117036.63</v>
      </c>
      <c r="G19" s="12">
        <f>G15+G18</f>
        <v>6173.94</v>
      </c>
      <c r="H19" s="12">
        <f>H15+H18</f>
        <v>2500</v>
      </c>
      <c r="I19" s="12">
        <f>I18+I15</f>
        <v>2434.11</v>
      </c>
      <c r="J19" s="12">
        <f>J15+J18</f>
        <v>3481</v>
      </c>
      <c r="K19" s="12">
        <f>K15+K18</f>
        <v>8000</v>
      </c>
      <c r="L19" s="12">
        <f>L15+L18</f>
        <v>2000</v>
      </c>
      <c r="M19" s="12">
        <f>M15+M18</f>
        <v>90206.29</v>
      </c>
      <c r="N19" s="12">
        <f>N18+N15</f>
        <v>478931.77</v>
      </c>
      <c r="O19" s="75">
        <f>O18+O15</f>
        <v>710763.74</v>
      </c>
      <c r="P19" s="12">
        <f>P18+P15</f>
        <v>218876.58200000005</v>
      </c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</row>
    <row r="21" spans="1:166" x14ac:dyDescent="0.3">
      <c r="E21" s="14"/>
      <c r="F21" s="14"/>
      <c r="G21" s="14"/>
    </row>
    <row r="22" spans="1:166" x14ac:dyDescent="0.3">
      <c r="E22" s="14"/>
      <c r="F22" s="14"/>
      <c r="G22" s="14"/>
    </row>
    <row r="23" spans="1:166" x14ac:dyDescent="0.3">
      <c r="E23" s="14"/>
      <c r="F23" s="14"/>
      <c r="G23" s="14"/>
    </row>
    <row r="24" spans="1:166" x14ac:dyDescent="0.3">
      <c r="E24" s="14"/>
      <c r="F24" s="14"/>
      <c r="G24" s="14"/>
    </row>
    <row r="25" spans="1:166" x14ac:dyDescent="0.3">
      <c r="E25" s="14"/>
      <c r="F25" s="14"/>
      <c r="G25" s="14"/>
    </row>
    <row r="26" spans="1:166" x14ac:dyDescent="0.3">
      <c r="E26" s="14"/>
      <c r="F26" s="14"/>
      <c r="G26" s="14"/>
    </row>
    <row r="27" spans="1:166" x14ac:dyDescent="0.3">
      <c r="E27" s="14"/>
      <c r="F27" s="14"/>
      <c r="G27" s="14"/>
    </row>
    <row r="28" spans="1:166" x14ac:dyDescent="0.3">
      <c r="E28" s="14"/>
      <c r="F28" s="14"/>
      <c r="G28" s="14"/>
    </row>
    <row r="29" spans="1:166" x14ac:dyDescent="0.3">
      <c r="E29" s="14"/>
      <c r="F29" s="14"/>
      <c r="G29" s="14"/>
    </row>
    <row r="30" spans="1:166" x14ac:dyDescent="0.3">
      <c r="E30" s="14"/>
      <c r="F30" s="14"/>
      <c r="G30" s="14"/>
    </row>
    <row r="31" spans="1:166" x14ac:dyDescent="0.3">
      <c r="E31" s="14"/>
      <c r="F31" s="14"/>
      <c r="G31" s="14"/>
    </row>
    <row r="32" spans="1:166" x14ac:dyDescent="0.3">
      <c r="E32" s="14"/>
      <c r="F32" s="14"/>
      <c r="G32" s="14"/>
    </row>
    <row r="33" spans="5:7" x14ac:dyDescent="0.3">
      <c r="E33" s="14"/>
      <c r="F33" s="14"/>
      <c r="G33" s="14"/>
    </row>
    <row r="34" spans="5:7" x14ac:dyDescent="0.3">
      <c r="E34" s="14"/>
      <c r="F34" s="14"/>
      <c r="G34" s="14"/>
    </row>
    <row r="35" spans="5:7" x14ac:dyDescent="0.3">
      <c r="E35" s="14"/>
      <c r="F35" s="14"/>
      <c r="G35" s="14"/>
    </row>
    <row r="36" spans="5:7" x14ac:dyDescent="0.3">
      <c r="E36" s="14"/>
      <c r="F36" s="14"/>
      <c r="G36" s="14"/>
    </row>
    <row r="37" spans="5:7" x14ac:dyDescent="0.3">
      <c r="E37" s="14"/>
      <c r="F37" s="14"/>
      <c r="G37" s="14"/>
    </row>
    <row r="38" spans="5:7" x14ac:dyDescent="0.3">
      <c r="E38" s="14"/>
      <c r="F38" s="14"/>
      <c r="G38" s="14"/>
    </row>
  </sheetData>
  <mergeCells count="26">
    <mergeCell ref="A8:A14"/>
    <mergeCell ref="B8:B14"/>
    <mergeCell ref="A15:B15"/>
    <mergeCell ref="A18:B18"/>
    <mergeCell ref="A19:B19"/>
    <mergeCell ref="O4:O5"/>
    <mergeCell ref="A6:I6"/>
    <mergeCell ref="A7:C7"/>
    <mergeCell ref="J4:J5"/>
    <mergeCell ref="K4:K5"/>
    <mergeCell ref="L4:L5"/>
    <mergeCell ref="M4:M5"/>
    <mergeCell ref="N4:N5"/>
    <mergeCell ref="G4:G5"/>
    <mergeCell ref="H4:H5"/>
    <mergeCell ref="I4:I5"/>
    <mergeCell ref="A1:P1"/>
    <mergeCell ref="A2:P2"/>
    <mergeCell ref="A3:A5"/>
    <mergeCell ref="B3:B5"/>
    <mergeCell ref="C3:C5"/>
    <mergeCell ref="D3:D5"/>
    <mergeCell ref="E3:E5"/>
    <mergeCell ref="F3:O3"/>
    <mergeCell ref="P3:P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2017-09-06T12:36:00Z</dcterms:modified>
</cp:coreProperties>
</file>