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Q16" i="1"/>
  <c r="F18" i="1"/>
  <c r="N18" i="1" l="1"/>
  <c r="M18" i="1"/>
  <c r="L18" i="1"/>
  <c r="K18" i="1"/>
  <c r="J18" i="1"/>
  <c r="I18" i="1"/>
  <c r="H18" i="1"/>
  <c r="G18" i="1"/>
  <c r="P17" i="1"/>
  <c r="O17" i="1"/>
  <c r="F17" i="1"/>
  <c r="D17" i="1"/>
  <c r="P18" i="1"/>
  <c r="O18" i="1"/>
  <c r="E18" i="1"/>
  <c r="D18" i="1"/>
  <c r="N15" i="1"/>
  <c r="M15" i="1"/>
  <c r="J15" i="1"/>
  <c r="I15" i="1"/>
  <c r="G15" i="1"/>
  <c r="P14" i="1"/>
  <c r="P15" i="1" s="1"/>
  <c r="O14" i="1"/>
  <c r="E14" i="1"/>
  <c r="D14" i="1"/>
  <c r="L13" i="1"/>
  <c r="Q13" i="1" s="1"/>
  <c r="D13" i="1"/>
  <c r="L12" i="1"/>
  <c r="Q12" i="1" s="1"/>
  <c r="D12" i="1"/>
  <c r="L11" i="1"/>
  <c r="F11" i="1"/>
  <c r="L10" i="1"/>
  <c r="D10" i="1"/>
  <c r="K9" i="1"/>
  <c r="K15" i="1" s="1"/>
  <c r="H9" i="1"/>
  <c r="H15" i="1" s="1"/>
  <c r="D9" i="1"/>
  <c r="F8" i="1"/>
  <c r="D8" i="1"/>
  <c r="A1" i="1"/>
  <c r="H19" i="1" l="1"/>
  <c r="J19" i="1"/>
  <c r="I19" i="1"/>
  <c r="N19" i="1"/>
  <c r="K19" i="1"/>
  <c r="Q14" i="1"/>
  <c r="R14" i="1" s="1"/>
  <c r="R12" i="1"/>
  <c r="Q17" i="1"/>
  <c r="R17" i="1" s="1"/>
  <c r="Q11" i="1"/>
  <c r="R11" i="1" s="1"/>
  <c r="G19" i="1"/>
  <c r="M19" i="1"/>
  <c r="P19" i="1"/>
  <c r="R13" i="1"/>
  <c r="L15" i="1"/>
  <c r="L19" i="1" s="1"/>
  <c r="F15" i="1"/>
  <c r="F19" i="1" s="1"/>
  <c r="Q8" i="1"/>
  <c r="R8" i="1" s="1"/>
  <c r="Q10" i="1"/>
  <c r="R10" i="1" s="1"/>
  <c r="D15" i="1"/>
  <c r="R16" i="1"/>
  <c r="Q9" i="1"/>
  <c r="E15" i="1"/>
  <c r="E19" i="1" s="1"/>
  <c r="O15" i="1"/>
  <c r="O19" i="1" s="1"/>
  <c r="Q15" i="1" l="1"/>
  <c r="R15" i="1" s="1"/>
  <c r="R9" i="1"/>
  <c r="Q19" i="1"/>
  <c r="R18" i="1"/>
  <c r="D19" i="1"/>
  <c r="R19" i="1" l="1"/>
</calcChain>
</file>

<file path=xl/sharedStrings.xml><?xml version="1.0" encoding="utf-8"?>
<sst xmlns="http://schemas.openxmlformats.org/spreadsheetml/2006/main" count="37" uniqueCount="36">
  <si>
    <t>финансовый отчет о расходовании денежных средств за IIквартал 2017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</si>
  <si>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</si>
  <si>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</si>
  <si>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</si>
  <si>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</si>
  <si>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</si>
  <si>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</si>
  <si>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</si>
  <si>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</si>
  <si>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Содержание и текущий ремонт</t>
  </si>
  <si>
    <t>Охрана</t>
  </si>
  <si>
    <t>Вывоз мусора</t>
  </si>
  <si>
    <t>Водоснабжение</t>
  </si>
  <si>
    <t>Теплоэнергия</t>
  </si>
  <si>
    <t>Банковское обслужи-вание</t>
  </si>
  <si>
    <t>Бухгалтер-ское обслуживание</t>
  </si>
  <si>
    <t>Связь</t>
  </si>
  <si>
    <t>Налоги</t>
  </si>
  <si>
    <t>ЗП</t>
  </si>
  <si>
    <t>Итого</t>
  </si>
  <si>
    <t>ИЮНЬ</t>
  </si>
  <si>
    <t>Остаток денежных средств на 01.06.2017</t>
  </si>
  <si>
    <t>Центр помощи детям "Звездный дождь"</t>
  </si>
  <si>
    <t>ИП Чинькова Юлия Викторовна</t>
  </si>
  <si>
    <t>ЧОО ООБФ "Российский детский фонд"</t>
  </si>
  <si>
    <t>ООО ТД "Профторгэксперт"</t>
  </si>
  <si>
    <t>ООО "Ай Ти Вектор"</t>
  </si>
  <si>
    <t>ПАО Сбербанк</t>
  </si>
  <si>
    <t>ООО "Беркут"</t>
  </si>
  <si>
    <t>Пожертвование от физических лиц (Сбербанк)</t>
  </si>
  <si>
    <t>Итого:</t>
  </si>
  <si>
    <t>Солнечная улыбка</t>
  </si>
  <si>
    <t>Наличные, ящик для сбора пожертвований</t>
  </si>
  <si>
    <t>ИТОГО</t>
  </si>
  <si>
    <t>Ресурсный центр для социально ориентированных некоммерческих организаций и инициативных групп по организации программ летнего отдыха для детей и подростков с синдромом Дауна и расстройством аутистического спектра.</t>
  </si>
  <si>
    <t>Благотворительный фонд поддержки семьи, материнства и детства «Покров»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</si>
</sst>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3" tint="-0.499984740745262"/>
      <name val="Times New Roman"/>
      <family val="1"/>
      <charset val="204"/>
    </font>
    <font>
      <sz val="11"/>
      <color theme="3" tint="-0.499984740745262"/>
      <name val="Calibri"/>
      <family val="2"/>
      <charset val="204"/>
      <scheme val="minor"/>
    </font>
    <font>
      <sz val="24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8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4" fontId="4" fillId="0" borderId="4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4" fontId="12" fillId="0" borderId="0" xfId="0" applyNumberFormat="1" applyFont="1" applyFill="1"/>
    <xf numFmtId="4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0" xfId="0" applyFill="1" applyAlignment="1">
      <alignment horizontal="right" vertical="center"/>
    </xf>
    <xf numFmtId="9" fontId="0" fillId="0" borderId="0" xfId="0" applyNumberFormat="1" applyFill="1"/>
    <xf numFmtId="0" fontId="2" fillId="0" borderId="0" xfId="0" applyFont="1" applyFill="1"/>
    <xf numFmtId="0" fontId="4" fillId="2" borderId="1" xfId="0" applyFont="1" applyFill="1" applyBorder="1"/>
    <xf numFmtId="4" fontId="8" fillId="2" borderId="1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/>
    </xf>
    <xf numFmtId="4" fontId="16" fillId="3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4" fontId="17" fillId="0" borderId="1" xfId="0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wrapText="1"/>
    </xf>
    <xf numFmtId="2" fontId="9" fillId="0" borderId="2" xfId="1" applyNumberFormat="1" applyFont="1" applyFill="1" applyBorder="1" applyAlignment="1">
      <alignment horizontal="left" vertical="center" wrapText="1"/>
    </xf>
    <xf numFmtId="4" fontId="17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/>
    </xf>
    <xf numFmtId="0" fontId="15" fillId="3" borderId="5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5;&#1088;\Desktop\&#1088;&#1072;&#1089;&#1093;&#1086;&#1076;&#1099;%202014-2016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ьный"/>
      <sheetName val="Скоректированный"/>
      <sheetName val="май2017 (2)"/>
      <sheetName val="январь"/>
      <sheetName val="февраль"/>
      <sheetName val="март1"/>
      <sheetName val="апрель"/>
      <sheetName val="май"/>
      <sheetName val="июнь"/>
      <sheetName val="июльь"/>
      <sheetName val="август (2)"/>
      <sheetName val="август"/>
      <sheetName val="июль"/>
      <sheetName val="март"/>
      <sheetName val="Лист2"/>
      <sheetName val="Лист3"/>
      <sheetName val="Лист1"/>
      <sheetName val="сент"/>
      <sheetName val="окт"/>
      <sheetName val="окт (2)"/>
      <sheetName val="ноябрь"/>
      <sheetName val="декабрь"/>
      <sheetName val="янв 2015"/>
      <sheetName val="янв "/>
      <sheetName val="февр 2015"/>
      <sheetName val="март 2015"/>
      <sheetName val="апрель15"/>
      <sheetName val="май15"/>
      <sheetName val="июнь 2015"/>
      <sheetName val="июль 2015"/>
      <sheetName val="август 2015 "/>
      <sheetName val="сентябрь 2015"/>
      <sheetName val="октябрь 2015"/>
      <sheetName val="ноябрь 2015"/>
      <sheetName val="декабрь 2015"/>
      <sheetName val="январь 2016"/>
      <sheetName val="февраль 2016"/>
      <sheetName val="март 2016"/>
      <sheetName val="апрель 2016"/>
      <sheetName val="май 2016"/>
      <sheetName val="июнь 2016"/>
      <sheetName val="июль 2016 (2)"/>
      <sheetName val="август 2016"/>
      <sheetName val="сентябрь2016"/>
      <sheetName val="октябрь"/>
      <sheetName val="ноябрь 2016"/>
      <sheetName val="декабрь 2016"/>
      <sheetName val="январь 2017"/>
      <sheetName val="июль 2016"/>
      <sheetName val="февраль 2017"/>
      <sheetName val="март 2017"/>
      <sheetName val="апрель 2017"/>
      <sheetName val="май2017"/>
      <sheetName val="июнь2017"/>
      <sheetName val="июль2017"/>
      <sheetName val="август2017"/>
      <sheetName val="сентябрь 2017"/>
      <sheetName val="Лист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A1" t="str">
    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8">
          <cell r="U8">
            <v>266.11000000000013</v>
          </cell>
        </row>
        <row r="13">
          <cell r="U13">
            <v>1066.0099999999848</v>
          </cell>
        </row>
        <row r="15">
          <cell r="U15">
            <v>479.92849999999817</v>
          </cell>
        </row>
        <row r="36">
          <cell r="U36">
            <v>6805.5823999999993</v>
          </cell>
        </row>
        <row r="42">
          <cell r="U42">
            <v>1439.402</v>
          </cell>
        </row>
        <row r="44">
          <cell r="U44">
            <v>163911.33910000004</v>
          </cell>
        </row>
        <row r="51">
          <cell r="U51">
            <v>966862</v>
          </cell>
        </row>
      </sheetData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35"/>
  <sheetViews>
    <sheetView tabSelected="1" zoomScale="70" zoomScaleNormal="70" workbookViewId="0">
      <selection activeCell="B16" sqref="B16:C17"/>
    </sheetView>
  </sheetViews>
  <sheetFormatPr defaultRowHeight="14.4" x14ac:dyDescent="0.3"/>
  <cols>
    <col min="1" max="1" width="3.109375" style="13" customWidth="1"/>
    <col min="2" max="2" width="37.33203125" style="13" customWidth="1"/>
    <col min="3" max="3" width="22.5546875" style="13" customWidth="1"/>
    <col min="4" max="4" width="16" style="13" customWidth="1"/>
    <col min="5" max="5" width="20.6640625" style="39" customWidth="1"/>
    <col min="6" max="6" width="15.6640625" style="39" customWidth="1"/>
    <col min="7" max="7" width="12.44140625" style="14" customWidth="1"/>
    <col min="8" max="8" width="14.5546875" style="13" customWidth="1"/>
    <col min="9" max="11" width="13.44140625" style="13" customWidth="1"/>
    <col min="12" max="12" width="12.33203125" style="13" customWidth="1"/>
    <col min="13" max="13" width="13.109375" style="13" customWidth="1"/>
    <col min="14" max="14" width="12.88671875" style="13" customWidth="1"/>
    <col min="15" max="15" width="14.5546875" style="13" customWidth="1"/>
    <col min="16" max="16" width="14.33203125" style="13" customWidth="1"/>
    <col min="17" max="17" width="16.44140625" style="13" customWidth="1"/>
    <col min="18" max="18" width="15" style="13" customWidth="1"/>
    <col min="19" max="19" width="23.44140625" style="13" customWidth="1"/>
    <col min="20" max="20" width="10" style="13" bestFit="1" customWidth="1"/>
    <col min="21" max="16384" width="8.88671875" style="13"/>
  </cols>
  <sheetData>
    <row r="1" spans="1:20" ht="29.25" customHeight="1" x14ac:dyDescent="0.35">
      <c r="A1" s="75" t="str">
        <f>'[1]май 2016'!A1:V1</f>
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20" s="14" customFormat="1" ht="29.25" customHeight="1" x14ac:dyDescent="0.3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20" ht="15" customHeight="1" x14ac:dyDescent="0.3">
      <c r="A3" s="77" t="s">
        <v>1</v>
      </c>
      <c r="B3" s="59" t="s">
        <v>2</v>
      </c>
      <c r="C3" s="77" t="s">
        <v>3</v>
      </c>
      <c r="D3" s="74" t="s">
        <v>4</v>
      </c>
      <c r="E3" s="59" t="s">
        <v>5</v>
      </c>
      <c r="F3" s="78" t="s">
        <v>6</v>
      </c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  <c r="R3" s="59" t="s">
        <v>7</v>
      </c>
    </row>
    <row r="4" spans="1:20" ht="30" customHeight="1" x14ac:dyDescent="0.3">
      <c r="A4" s="77"/>
      <c r="B4" s="60"/>
      <c r="C4" s="77"/>
      <c r="D4" s="74"/>
      <c r="E4" s="60"/>
      <c r="F4" s="74" t="s">
        <v>8</v>
      </c>
      <c r="G4" s="59" t="s">
        <v>9</v>
      </c>
      <c r="H4" s="74" t="s">
        <v>10</v>
      </c>
      <c r="I4" s="59" t="s">
        <v>11</v>
      </c>
      <c r="J4" s="59" t="s">
        <v>12</v>
      </c>
      <c r="K4" s="59" t="s">
        <v>13</v>
      </c>
      <c r="L4" s="68" t="s">
        <v>14</v>
      </c>
      <c r="M4" s="68" t="s">
        <v>15</v>
      </c>
      <c r="N4" s="68" t="s">
        <v>16</v>
      </c>
      <c r="O4" s="68" t="s">
        <v>17</v>
      </c>
      <c r="P4" s="68" t="s">
        <v>18</v>
      </c>
      <c r="Q4" s="68" t="s">
        <v>19</v>
      </c>
      <c r="R4" s="60"/>
    </row>
    <row r="5" spans="1:20" ht="61.5" customHeight="1" x14ac:dyDescent="0.3">
      <c r="A5" s="77"/>
      <c r="B5" s="61"/>
      <c r="C5" s="77"/>
      <c r="D5" s="74"/>
      <c r="E5" s="61"/>
      <c r="F5" s="74"/>
      <c r="G5" s="61"/>
      <c r="H5" s="74"/>
      <c r="I5" s="61"/>
      <c r="J5" s="61"/>
      <c r="K5" s="61"/>
      <c r="L5" s="69"/>
      <c r="M5" s="69"/>
      <c r="N5" s="69"/>
      <c r="O5" s="69"/>
      <c r="P5" s="69"/>
      <c r="Q5" s="69"/>
      <c r="R5" s="61"/>
    </row>
    <row r="6" spans="1:20" ht="25.2" x14ac:dyDescent="0.3">
      <c r="A6" s="70" t="s">
        <v>20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15"/>
      <c r="M6" s="15"/>
      <c r="N6" s="15"/>
      <c r="O6" s="4"/>
      <c r="P6" s="16"/>
      <c r="Q6" s="15"/>
      <c r="R6" s="17"/>
    </row>
    <row r="7" spans="1:20" ht="35.25" customHeight="1" x14ac:dyDescent="0.3">
      <c r="A7" s="72" t="s">
        <v>21</v>
      </c>
      <c r="B7" s="73"/>
      <c r="C7" s="73"/>
      <c r="D7" s="18">
        <v>1140830.3700000001</v>
      </c>
      <c r="E7" s="19"/>
      <c r="F7" s="20"/>
      <c r="G7" s="51"/>
      <c r="H7" s="51"/>
      <c r="I7" s="51"/>
      <c r="J7" s="51"/>
      <c r="K7" s="51"/>
      <c r="L7" s="15"/>
      <c r="M7" s="15"/>
      <c r="N7" s="15"/>
      <c r="O7" s="4"/>
      <c r="P7" s="16"/>
      <c r="Q7" s="15"/>
      <c r="R7" s="17"/>
    </row>
    <row r="8" spans="1:20" ht="27.6" customHeight="1" x14ac:dyDescent="0.3">
      <c r="A8" s="56">
        <v>1</v>
      </c>
      <c r="B8" s="59" t="s">
        <v>22</v>
      </c>
      <c r="C8" s="22" t="s">
        <v>23</v>
      </c>
      <c r="D8" s="23">
        <f>[1]май2017!U8</f>
        <v>266.11000000000013</v>
      </c>
      <c r="E8" s="24">
        <v>2000</v>
      </c>
      <c r="F8" s="2">
        <f>10+200</f>
        <v>210</v>
      </c>
      <c r="G8" s="4"/>
      <c r="H8" s="4"/>
      <c r="I8" s="4"/>
      <c r="J8" s="4"/>
      <c r="K8" s="4"/>
      <c r="L8" s="4">
        <v>35</v>
      </c>
      <c r="M8" s="4"/>
      <c r="N8" s="4">
        <v>2000</v>
      </c>
      <c r="O8" s="4"/>
      <c r="P8" s="4"/>
      <c r="Q8" s="25">
        <f t="shared" ref="Q8:Q14" si="0">SUM(F8:P8)</f>
        <v>2245</v>
      </c>
      <c r="R8" s="4">
        <f t="shared" ref="R8:R18" si="1">D8+E8-Q8</f>
        <v>21.110000000000127</v>
      </c>
    </row>
    <row r="9" spans="1:20" ht="41.4" x14ac:dyDescent="0.3">
      <c r="A9" s="57"/>
      <c r="B9" s="60"/>
      <c r="C9" s="22" t="s">
        <v>24</v>
      </c>
      <c r="D9" s="4">
        <f>[1]май2017!U13</f>
        <v>1066.0099999999848</v>
      </c>
      <c r="E9" s="3">
        <v>40000</v>
      </c>
      <c r="F9" s="5"/>
      <c r="G9" s="4">
        <v>4465.12</v>
      </c>
      <c r="H9" s="4">
        <f>1000+1000+1500</f>
        <v>3500</v>
      </c>
      <c r="I9" s="4"/>
      <c r="J9" s="4"/>
      <c r="K9" s="4">
        <f>13519.85+11792.01-210.97</f>
        <v>25100.89</v>
      </c>
      <c r="L9" s="4"/>
      <c r="M9" s="4">
        <v>8000</v>
      </c>
      <c r="N9" s="4"/>
      <c r="O9" s="25"/>
      <c r="P9" s="25"/>
      <c r="Q9" s="25">
        <f t="shared" si="0"/>
        <v>41066.01</v>
      </c>
      <c r="R9" s="4">
        <f t="shared" si="1"/>
        <v>0</v>
      </c>
    </row>
    <row r="10" spans="1:20" ht="27.6" x14ac:dyDescent="0.3">
      <c r="A10" s="57"/>
      <c r="B10" s="60"/>
      <c r="C10" s="22" t="s">
        <v>25</v>
      </c>
      <c r="D10" s="4">
        <f>[1]май2017!U15</f>
        <v>479.92849999999817</v>
      </c>
      <c r="E10" s="3"/>
      <c r="F10" s="5"/>
      <c r="G10" s="4"/>
      <c r="H10" s="4"/>
      <c r="I10" s="4"/>
      <c r="J10" s="4"/>
      <c r="K10" s="4"/>
      <c r="L10" s="4">
        <f>210+210+35+11</f>
        <v>466</v>
      </c>
      <c r="M10" s="4"/>
      <c r="N10" s="4"/>
      <c r="O10" s="25"/>
      <c r="P10" s="25"/>
      <c r="Q10" s="25">
        <f t="shared" si="0"/>
        <v>466</v>
      </c>
      <c r="R10" s="4">
        <f t="shared" si="1"/>
        <v>13.928499999998166</v>
      </c>
    </row>
    <row r="11" spans="1:20" x14ac:dyDescent="0.3">
      <c r="A11" s="57"/>
      <c r="B11" s="60"/>
      <c r="C11" s="22" t="s">
        <v>26</v>
      </c>
      <c r="D11" s="4">
        <v>0</v>
      </c>
      <c r="E11" s="3">
        <v>5000</v>
      </c>
      <c r="F11" s="5">
        <f>1000+0.1</f>
        <v>1000.1</v>
      </c>
      <c r="G11" s="4"/>
      <c r="H11" s="4">
        <v>1500</v>
      </c>
      <c r="I11" s="4">
        <v>658.35</v>
      </c>
      <c r="J11" s="4">
        <v>1209.21</v>
      </c>
      <c r="K11" s="4"/>
      <c r="L11" s="4">
        <f>280+134.14+210</f>
        <v>624.14</v>
      </c>
      <c r="M11" s="4"/>
      <c r="N11" s="4"/>
      <c r="O11" s="25"/>
      <c r="P11" s="25"/>
      <c r="Q11" s="25">
        <f t="shared" si="0"/>
        <v>4991.8</v>
      </c>
      <c r="R11" s="4">
        <f t="shared" si="1"/>
        <v>8.1999999999998181</v>
      </c>
    </row>
    <row r="12" spans="1:20" x14ac:dyDescent="0.3">
      <c r="A12" s="57"/>
      <c r="B12" s="60"/>
      <c r="C12" s="22" t="s">
        <v>27</v>
      </c>
      <c r="D12" s="25">
        <f>[1]май2017!U36</f>
        <v>6805.5823999999993</v>
      </c>
      <c r="E12" s="26"/>
      <c r="F12" s="5"/>
      <c r="G12" s="5"/>
      <c r="H12" s="5"/>
      <c r="I12" s="25">
        <v>658.35</v>
      </c>
      <c r="J12" s="25"/>
      <c r="K12" s="25">
        <v>210.97</v>
      </c>
      <c r="L12" s="25">
        <f>81+600</f>
        <v>681</v>
      </c>
      <c r="M12" s="25"/>
      <c r="N12" s="25"/>
      <c r="O12" s="25"/>
      <c r="P12" s="25"/>
      <c r="Q12" s="25">
        <f t="shared" si="0"/>
        <v>1550.3200000000002</v>
      </c>
      <c r="R12" s="4">
        <f t="shared" si="1"/>
        <v>5255.2623999999996</v>
      </c>
    </row>
    <row r="13" spans="1:20" x14ac:dyDescent="0.3">
      <c r="A13" s="57"/>
      <c r="B13" s="60"/>
      <c r="C13" s="22" t="s">
        <v>28</v>
      </c>
      <c r="D13" s="25">
        <f>[1]май2017!U42</f>
        <v>1439.402</v>
      </c>
      <c r="E13" s="26"/>
      <c r="F13" s="5"/>
      <c r="G13" s="5"/>
      <c r="H13" s="5"/>
      <c r="I13" s="25"/>
      <c r="J13" s="25"/>
      <c r="K13" s="25"/>
      <c r="L13" s="25">
        <f>359.29+1000</f>
        <v>1359.29</v>
      </c>
      <c r="M13" s="25"/>
      <c r="N13" s="25"/>
      <c r="O13" s="25"/>
      <c r="P13" s="25"/>
      <c r="Q13" s="25">
        <f t="shared" si="0"/>
        <v>1359.29</v>
      </c>
      <c r="R13" s="4">
        <f t="shared" si="1"/>
        <v>80.11200000000008</v>
      </c>
    </row>
    <row r="14" spans="1:20" s="30" customFormat="1" ht="41.25" customHeight="1" x14ac:dyDescent="0.3">
      <c r="A14" s="58"/>
      <c r="B14" s="61"/>
      <c r="C14" s="1" t="s">
        <v>29</v>
      </c>
      <c r="D14" s="27">
        <f>[1]май2017!U44</f>
        <v>163911.33910000004</v>
      </c>
      <c r="E14" s="28">
        <f>26175+1000+500+250+350+5000+2231+10000+50+5031+100+1400+3718+2581+2350+250+42144+50+850+100</f>
        <v>104130</v>
      </c>
      <c r="F14" s="29">
        <v>14927.15</v>
      </c>
      <c r="G14" s="29"/>
      <c r="H14" s="29"/>
      <c r="I14" s="27"/>
      <c r="J14" s="27"/>
      <c r="K14" s="27"/>
      <c r="L14" s="27"/>
      <c r="M14" s="27"/>
      <c r="N14" s="27"/>
      <c r="O14" s="27">
        <f>11808.6</f>
        <v>11808.6</v>
      </c>
      <c r="P14" s="27">
        <f>24097.98+3001+19453.96+3001+5506+91650.93-27020.16-4038</f>
        <v>115652.70999999999</v>
      </c>
      <c r="Q14" s="25">
        <f t="shared" si="0"/>
        <v>142388.46</v>
      </c>
      <c r="R14" s="4">
        <f t="shared" si="1"/>
        <v>125652.87910000005</v>
      </c>
    </row>
    <row r="15" spans="1:20" ht="31.2" x14ac:dyDescent="0.6">
      <c r="A15" s="62" t="s">
        <v>30</v>
      </c>
      <c r="B15" s="63"/>
      <c r="C15" s="42"/>
      <c r="D15" s="43">
        <f t="shared" ref="D15:Q15" si="2">SUM(D8:D14)</f>
        <v>173968.37200000003</v>
      </c>
      <c r="E15" s="44">
        <f t="shared" si="2"/>
        <v>151130</v>
      </c>
      <c r="F15" s="43">
        <f t="shared" si="2"/>
        <v>16137.25</v>
      </c>
      <c r="G15" s="43">
        <f t="shared" si="2"/>
        <v>4465.12</v>
      </c>
      <c r="H15" s="43">
        <f t="shared" si="2"/>
        <v>5000</v>
      </c>
      <c r="I15" s="43">
        <f t="shared" si="2"/>
        <v>1316.7</v>
      </c>
      <c r="J15" s="43">
        <f t="shared" si="2"/>
        <v>1209.21</v>
      </c>
      <c r="K15" s="43">
        <f t="shared" si="2"/>
        <v>25311.86</v>
      </c>
      <c r="L15" s="43">
        <f t="shared" si="2"/>
        <v>3165.43</v>
      </c>
      <c r="M15" s="43">
        <f t="shared" si="2"/>
        <v>8000</v>
      </c>
      <c r="N15" s="43">
        <f t="shared" si="2"/>
        <v>2000</v>
      </c>
      <c r="O15" s="43">
        <f t="shared" si="2"/>
        <v>11808.6</v>
      </c>
      <c r="P15" s="43">
        <f t="shared" si="2"/>
        <v>115652.70999999999</v>
      </c>
      <c r="Q15" s="45">
        <f t="shared" si="2"/>
        <v>194066.88</v>
      </c>
      <c r="R15" s="43">
        <f t="shared" si="1"/>
        <v>131031.49200000003</v>
      </c>
      <c r="S15" s="31"/>
      <c r="T15" s="32"/>
    </row>
    <row r="16" spans="1:20" ht="27.6" x14ac:dyDescent="0.3">
      <c r="A16" s="21">
        <v>2</v>
      </c>
      <c r="B16" s="16" t="s">
        <v>31</v>
      </c>
      <c r="C16" s="22" t="s">
        <v>32</v>
      </c>
      <c r="D16" s="2">
        <v>0</v>
      </c>
      <c r="E16" s="3"/>
      <c r="F16" s="3"/>
      <c r="G16" s="4"/>
      <c r="H16" s="52"/>
      <c r="I16" s="52"/>
      <c r="J16" s="52"/>
      <c r="K16" s="52"/>
      <c r="L16" s="33"/>
      <c r="M16" s="33"/>
      <c r="N16" s="33"/>
      <c r="O16" s="33"/>
      <c r="P16" s="33"/>
      <c r="Q16" s="25">
        <f>SUM(D16:P16)</f>
        <v>0</v>
      </c>
      <c r="R16" s="4">
        <f t="shared" si="1"/>
        <v>0</v>
      </c>
      <c r="S16" s="32"/>
    </row>
    <row r="17" spans="1:168" ht="97.2" x14ac:dyDescent="0.3">
      <c r="A17" s="21">
        <v>3</v>
      </c>
      <c r="B17" s="53" t="s">
        <v>34</v>
      </c>
      <c r="C17" s="54" t="s">
        <v>35</v>
      </c>
      <c r="D17" s="34">
        <f>[1]май2017!U51</f>
        <v>966862</v>
      </c>
      <c r="E17" s="6"/>
      <c r="F17" s="6">
        <f>95400+12400+361850+282500+100286+39364</f>
        <v>891800</v>
      </c>
      <c r="G17" s="35"/>
      <c r="H17" s="55"/>
      <c r="I17" s="55"/>
      <c r="J17" s="55"/>
      <c r="K17" s="55"/>
      <c r="L17" s="36"/>
      <c r="M17" s="36"/>
      <c r="N17" s="36"/>
      <c r="O17" s="7">
        <f>81+10700+10700+81</f>
        <v>21562</v>
      </c>
      <c r="P17" s="8">
        <f>17618+17618+11310+6954</f>
        <v>53500</v>
      </c>
      <c r="Q17" s="8">
        <f>SUM(F17:P17)</f>
        <v>966862</v>
      </c>
      <c r="R17" s="4">
        <f t="shared" si="1"/>
        <v>0</v>
      </c>
      <c r="S17" s="32"/>
    </row>
    <row r="18" spans="1:168" ht="18.75" customHeight="1" x14ac:dyDescent="0.3">
      <c r="A18" s="64" t="s">
        <v>30</v>
      </c>
      <c r="B18" s="65"/>
      <c r="C18" s="46"/>
      <c r="D18" s="47">
        <f t="shared" ref="D18:Q18" si="3">SUM(D16:D17)</f>
        <v>966862</v>
      </c>
      <c r="E18" s="48">
        <f t="shared" si="3"/>
        <v>0</v>
      </c>
      <c r="F18" s="48">
        <f t="shared" si="3"/>
        <v>891800</v>
      </c>
      <c r="G18" s="48">
        <f t="shared" si="3"/>
        <v>0</v>
      </c>
      <c r="H18" s="48">
        <f t="shared" si="3"/>
        <v>0</v>
      </c>
      <c r="I18" s="48">
        <f t="shared" si="3"/>
        <v>0</v>
      </c>
      <c r="J18" s="48">
        <f t="shared" si="3"/>
        <v>0</v>
      </c>
      <c r="K18" s="48">
        <f t="shared" si="3"/>
        <v>0</v>
      </c>
      <c r="L18" s="48">
        <f t="shared" si="3"/>
        <v>0</v>
      </c>
      <c r="M18" s="48">
        <f t="shared" si="3"/>
        <v>0</v>
      </c>
      <c r="N18" s="48">
        <f t="shared" si="3"/>
        <v>0</v>
      </c>
      <c r="O18" s="48">
        <f t="shared" si="3"/>
        <v>21562</v>
      </c>
      <c r="P18" s="48">
        <f t="shared" si="3"/>
        <v>53500</v>
      </c>
      <c r="Q18" s="49">
        <f t="shared" si="3"/>
        <v>966862</v>
      </c>
      <c r="R18" s="43">
        <f t="shared" si="1"/>
        <v>0</v>
      </c>
    </row>
    <row r="19" spans="1:168" s="37" customFormat="1" ht="17.399999999999999" x14ac:dyDescent="0.3">
      <c r="A19" s="66" t="s">
        <v>33</v>
      </c>
      <c r="B19" s="67"/>
      <c r="C19" s="9"/>
      <c r="D19" s="10">
        <f>D15+D18</f>
        <v>1140830.372</v>
      </c>
      <c r="E19" s="11">
        <f>E18+E15</f>
        <v>151130</v>
      </c>
      <c r="F19" s="12">
        <f>F15+F18</f>
        <v>907937.25</v>
      </c>
      <c r="G19" s="12">
        <f>G15+G18</f>
        <v>4465.12</v>
      </c>
      <c r="H19" s="12">
        <f>H15+H18</f>
        <v>5000</v>
      </c>
      <c r="I19" s="12">
        <f>I15+I18</f>
        <v>1316.7</v>
      </c>
      <c r="J19" s="12">
        <f>J18+J15</f>
        <v>1209.21</v>
      </c>
      <c r="K19" s="12">
        <f>K15+K18</f>
        <v>25311.86</v>
      </c>
      <c r="L19" s="12">
        <f>L15+L18</f>
        <v>3165.43</v>
      </c>
      <c r="M19" s="12">
        <f>M15+M18</f>
        <v>8000</v>
      </c>
      <c r="N19" s="12">
        <f>N15+N18</f>
        <v>2000</v>
      </c>
      <c r="O19" s="12">
        <f>O15+O18</f>
        <v>33370.6</v>
      </c>
      <c r="P19" s="12">
        <f>P18+P15</f>
        <v>169152.71</v>
      </c>
      <c r="Q19" s="50">
        <f>Q18+Q15</f>
        <v>1160928.8799999999</v>
      </c>
      <c r="R19" s="12">
        <f>R18+R15</f>
        <v>131031.49200000003</v>
      </c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</row>
    <row r="21" spans="1:168" x14ac:dyDescent="0.3">
      <c r="N21" s="40"/>
      <c r="Q21" s="32"/>
      <c r="S21" s="32"/>
    </row>
    <row r="22" spans="1:168" x14ac:dyDescent="0.3">
      <c r="O22" s="41"/>
      <c r="R22" s="32"/>
    </row>
    <row r="23" spans="1:168" x14ac:dyDescent="0.3">
      <c r="O23" s="41"/>
    </row>
    <row r="26" spans="1:168" x14ac:dyDescent="0.3">
      <c r="R26" s="32"/>
    </row>
    <row r="27" spans="1:168" x14ac:dyDescent="0.3">
      <c r="Q27" s="32"/>
    </row>
    <row r="28" spans="1:168" x14ac:dyDescent="0.3">
      <c r="R28" s="32"/>
    </row>
    <row r="31" spans="1:168" x14ac:dyDescent="0.3">
      <c r="N31" s="32"/>
      <c r="P31" s="32"/>
    </row>
    <row r="34" spans="14:17" x14ac:dyDescent="0.3">
      <c r="N34" s="32"/>
      <c r="P34" s="32"/>
    </row>
    <row r="35" spans="14:17" x14ac:dyDescent="0.3">
      <c r="P35" s="32"/>
      <c r="Q35" s="32"/>
    </row>
  </sheetData>
  <mergeCells count="28">
    <mergeCell ref="A1:R1"/>
    <mergeCell ref="A2:R2"/>
    <mergeCell ref="A3:A5"/>
    <mergeCell ref="B3:B5"/>
    <mergeCell ref="C3:C5"/>
    <mergeCell ref="D3:D5"/>
    <mergeCell ref="E3:E5"/>
    <mergeCell ref="F3:Q3"/>
    <mergeCell ref="R3:R5"/>
    <mergeCell ref="F4:F5"/>
    <mergeCell ref="Q4:Q5"/>
    <mergeCell ref="A6:K6"/>
    <mergeCell ref="A7:C7"/>
    <mergeCell ref="L4:L5"/>
    <mergeCell ref="M4:M5"/>
    <mergeCell ref="N4:N5"/>
    <mergeCell ref="O4:O5"/>
    <mergeCell ref="P4:P5"/>
    <mergeCell ref="G4:G5"/>
    <mergeCell ref="H4:H5"/>
    <mergeCell ref="I4:I5"/>
    <mergeCell ref="J4:J5"/>
    <mergeCell ref="K4:K5"/>
    <mergeCell ref="A8:A14"/>
    <mergeCell ref="B8:B14"/>
    <mergeCell ref="A15:B15"/>
    <mergeCell ref="A18:B18"/>
    <mergeCell ref="A19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2017-09-06T12:15:59Z</dcterms:modified>
</cp:coreProperties>
</file>