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2260" windowHeight="12648"/>
  </bookViews>
  <sheets>
    <sheet name="Лист2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2" l="1"/>
  <c r="M18" i="2"/>
  <c r="F18" i="2"/>
  <c r="J18" i="2"/>
  <c r="I18" i="2"/>
  <c r="H18" i="2"/>
  <c r="G18" i="2"/>
  <c r="L17" i="2"/>
  <c r="M17" i="2" s="1"/>
  <c r="D17" i="2"/>
  <c r="K18" i="2"/>
  <c r="E18" i="2"/>
  <c r="N16" i="2"/>
  <c r="K15" i="2"/>
  <c r="J15" i="2"/>
  <c r="I15" i="2"/>
  <c r="G15" i="2"/>
  <c r="M14" i="2"/>
  <c r="E14" i="2"/>
  <c r="D14" i="2"/>
  <c r="M13" i="2"/>
  <c r="N13" i="2" s="1"/>
  <c r="F12" i="2"/>
  <c r="M12" i="2" s="1"/>
  <c r="E12" i="2"/>
  <c r="D12" i="2"/>
  <c r="M11" i="2"/>
  <c r="N11" i="2" s="1"/>
  <c r="L10" i="2"/>
  <c r="L15" i="2" s="1"/>
  <c r="H10" i="2"/>
  <c r="H9" i="2"/>
  <c r="D9" i="2"/>
  <c r="M8" i="2"/>
  <c r="D8" i="2"/>
  <c r="A1" i="2"/>
  <c r="G19" i="2" l="1"/>
  <c r="M10" i="2"/>
  <c r="N10" i="2" s="1"/>
  <c r="J19" i="2"/>
  <c r="N14" i="2"/>
  <c r="D15" i="2"/>
  <c r="H15" i="2"/>
  <c r="H19" i="2" s="1"/>
  <c r="I19" i="2"/>
  <c r="L18" i="2"/>
  <c r="L19" i="2" s="1"/>
  <c r="N12" i="2"/>
  <c r="K19" i="2"/>
  <c r="N17" i="2"/>
  <c r="E15" i="2"/>
  <c r="E19" i="2" s="1"/>
  <c r="D18" i="2"/>
  <c r="N8" i="2"/>
  <c r="M9" i="2"/>
  <c r="N9" i="2" s="1"/>
  <c r="F15" i="2"/>
  <c r="F19" i="2" s="1"/>
  <c r="N18" i="2" l="1"/>
  <c r="M15" i="2"/>
  <c r="M19" i="2" s="1"/>
  <c r="D19" i="2"/>
  <c r="N15" i="2" l="1"/>
  <c r="N19" i="2" l="1"/>
</calcChain>
</file>

<file path=xl/sharedStrings.xml><?xml version="1.0" encoding="utf-8"?>
<sst xmlns="http://schemas.openxmlformats.org/spreadsheetml/2006/main" count="33" uniqueCount="32">
  <si>
    <t>финансовый отчет о расходовании денежных средств за I квартал 2017 года</t>
  </si>
  <si>
    <t>№</t>
  </si>
  <si>
    <t>Название программы</t>
  </si>
  <si>
    <t>Котрагенты</t>
  </si>
  <si>
    <t>Остаток на начало периода</t>
  </si>
  <si>
    <t>Приход денежных средств</t>
  </si>
  <si>
    <t>Статьи расходов</t>
  </si>
  <si>
    <t>Остаток на конец периода</t>
  </si>
  <si>
    <t xml:space="preserve">Материальные расходы </t>
  </si>
  <si>
    <t>Банковское обслужи-вание</t>
  </si>
  <si>
    <t>Связь</t>
  </si>
  <si>
    <t>Налоги</t>
  </si>
  <si>
    <t>ЗП</t>
  </si>
  <si>
    <t>Итого</t>
  </si>
  <si>
    <t>Центр помощи детям "Звездный дождь"</t>
  </si>
  <si>
    <t>ИП Чинькова Юлия Викторовна</t>
  </si>
  <si>
    <t>ЧОО ООБФ "Российский детский фонд"</t>
  </si>
  <si>
    <t>ООО "Ай Ти Вектор"</t>
  </si>
  <si>
    <t>Итого:</t>
  </si>
  <si>
    <t>Солнечная улыбка</t>
  </si>
  <si>
    <t>Наличные, ящик для сбора пожертвований</t>
  </si>
  <si>
    <t>ИТОГО</t>
  </si>
  <si>
    <t>Ресурсный центр для социально ориентированных некоммерческих организаций и инициативных групп по организации программ летнего отдыха для детей и подростков с синдромом Дауна и расстройством аутистического спектра.</t>
  </si>
  <si>
    <t>Благотворительный фонд поддержки семьи, материнства и детства «Покров»</t>
  </si>
  <si>
    <t>Электро-энергия</t>
  </si>
  <si>
    <t>Бухгалтер-ское обслуживание</t>
  </si>
  <si>
    <t>МАЙ</t>
  </si>
  <si>
    <t>Остаток денежных средств на 01.05.2017</t>
  </si>
  <si>
    <t>ООО ТД "Профторгэксперт"</t>
  </si>
  <si>
    <t>ПАО Сбербанк</t>
  </si>
  <si>
    <t>ООО "Беркут"</t>
  </si>
  <si>
    <t xml:space="preserve">Пожертвование от физических лиц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</si>
</sst>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3" tint="-0.49998474074526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3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1" fillId="0" borderId="7" xfId="1" applyFont="1" applyFill="1" applyBorder="1" applyAlignment="1">
      <alignment wrapText="1"/>
    </xf>
    <xf numFmtId="2" fontId="13" fillId="0" borderId="2" xfId="1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0" fillId="0" borderId="0" xfId="0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/>
    </xf>
    <xf numFmtId="4" fontId="4" fillId="0" borderId="4" xfId="0" applyNumberFormat="1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4" fontId="16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" fontId="0" fillId="0" borderId="0" xfId="0" applyNumberFormat="1" applyFill="1"/>
    <xf numFmtId="0" fontId="0" fillId="0" borderId="0" xfId="0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4" fontId="15" fillId="3" borderId="1" xfId="0" applyNumberFormat="1" applyFont="1" applyFill="1" applyBorder="1" applyAlignment="1">
      <alignment horizontal="center"/>
    </xf>
    <xf numFmtId="4" fontId="15" fillId="3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5;&#1088;\Desktop\&#1088;&#1072;&#1089;&#1093;&#1086;&#1076;&#1099;%202014-2016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ьный"/>
      <sheetName val="Скоректированный"/>
      <sheetName val="январь"/>
      <sheetName val="февраль"/>
      <sheetName val="март1"/>
      <sheetName val="апрель"/>
      <sheetName val="май"/>
      <sheetName val="июнь"/>
      <sheetName val="июльь"/>
      <sheetName val="август (2)"/>
      <sheetName val="август"/>
      <sheetName val="июль"/>
      <sheetName val="март"/>
      <sheetName val="Лист2"/>
      <sheetName val="Лист3"/>
      <sheetName val="Лист1"/>
      <sheetName val="сент"/>
      <sheetName val="окт"/>
      <sheetName val="окт (2)"/>
      <sheetName val="ноябрь"/>
      <sheetName val="декабрь"/>
      <sheetName val="янв 2015"/>
      <sheetName val="янв "/>
      <sheetName val="февр 2015"/>
      <sheetName val="март 2015"/>
      <sheetName val="апрель15"/>
      <sheetName val="май15"/>
      <sheetName val="июнь 2015"/>
      <sheetName val="июль 2015"/>
      <sheetName val="август 2015 "/>
      <sheetName val="сентябрь 2015"/>
      <sheetName val="октябрь 2015"/>
      <sheetName val="ноябрь 2015"/>
      <sheetName val="декабрь 2015"/>
      <sheetName val="январь 2016"/>
      <sheetName val="февраль 2016"/>
      <sheetName val="март 2016"/>
      <sheetName val="апрель 2016"/>
      <sheetName val="май 2016"/>
      <sheetName val="июнь 2016"/>
      <sheetName val="июль 2016 (2)"/>
      <sheetName val="август 2016"/>
      <sheetName val="сентябрь2016"/>
      <sheetName val="октябрь"/>
      <sheetName val="ноябрь 2016"/>
      <sheetName val="декабрь 2016"/>
      <sheetName val="январь 2017"/>
      <sheetName val="июль 2016"/>
      <sheetName val="февраль 2017"/>
      <sheetName val="март 2017"/>
      <sheetName val="апрель 2017"/>
      <sheetName val="май2017"/>
      <sheetName val="Лист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A1" t="str">
            <v xml:space="preserve">Автономная некоммерческая организация помощи детям "Звездный дождь"                                                                                                                                                                    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>
        <row r="15">
          <cell r="U15">
            <v>0</v>
          </cell>
        </row>
      </sheetData>
      <sheetData sheetId="47"/>
      <sheetData sheetId="48"/>
      <sheetData sheetId="49">
        <row r="8">
          <cell r="U8">
            <v>695.07000000000016</v>
          </cell>
        </row>
      </sheetData>
      <sheetData sheetId="50">
        <row r="8">
          <cell r="U8">
            <v>1721.1100000000001</v>
          </cell>
        </row>
        <row r="13">
          <cell r="U13">
            <v>4263.7099999999846</v>
          </cell>
        </row>
        <row r="36">
          <cell r="U36">
            <v>19279.575199999999</v>
          </cell>
        </row>
        <row r="43">
          <cell r="U43">
            <v>49167.206600000034</v>
          </cell>
        </row>
        <row r="50">
          <cell r="U50">
            <v>1020362</v>
          </cell>
        </row>
      </sheetData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35"/>
  <sheetViews>
    <sheetView tabSelected="1" zoomScale="59" zoomScaleNormal="59" workbookViewId="0">
      <selection activeCell="H14" sqref="H14"/>
    </sheetView>
  </sheetViews>
  <sheetFormatPr defaultRowHeight="14.4" x14ac:dyDescent="0.3"/>
  <cols>
    <col min="1" max="1" width="3.109375" style="14" customWidth="1"/>
    <col min="2" max="2" width="31.77734375" style="14" customWidth="1"/>
    <col min="3" max="3" width="25.5546875" style="14" customWidth="1"/>
    <col min="4" max="4" width="16" style="14" customWidth="1"/>
    <col min="5" max="5" width="20.6640625" style="54" customWidth="1"/>
    <col min="6" max="6" width="18.88671875" style="54" customWidth="1"/>
    <col min="7" max="7" width="11.109375" style="14" customWidth="1"/>
    <col min="8" max="8" width="12.33203125" style="14" customWidth="1"/>
    <col min="9" max="9" width="13.109375" style="14" customWidth="1"/>
    <col min="10" max="10" width="12.88671875" style="14" customWidth="1"/>
    <col min="11" max="11" width="14.5546875" style="14" customWidth="1"/>
    <col min="12" max="12" width="14.33203125" style="14" customWidth="1"/>
    <col min="13" max="13" width="16.44140625" style="14" customWidth="1"/>
    <col min="14" max="14" width="15" style="14" customWidth="1"/>
    <col min="15" max="16384" width="8.88671875" style="14"/>
  </cols>
  <sheetData>
    <row r="1" spans="1:14" ht="18" x14ac:dyDescent="0.35">
      <c r="A1" s="13" t="str">
        <f>'[1]май 2016'!A1:V1</f>
        <v xml:space="preserve">Автономная некоммерческая организация помощи детям "Звездный дождь"                                                                                                                                                                     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s="16" customFormat="1" ht="18" x14ac:dyDescent="0.3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5" customHeight="1" x14ac:dyDescent="0.3">
      <c r="A3" s="17" t="s">
        <v>1</v>
      </c>
      <c r="B3" s="18" t="s">
        <v>2</v>
      </c>
      <c r="C3" s="17" t="s">
        <v>3</v>
      </c>
      <c r="D3" s="19" t="s">
        <v>4</v>
      </c>
      <c r="E3" s="18" t="s">
        <v>5</v>
      </c>
      <c r="F3" s="20" t="s">
        <v>6</v>
      </c>
      <c r="G3" s="21"/>
      <c r="H3" s="21"/>
      <c r="I3" s="21"/>
      <c r="J3" s="21"/>
      <c r="K3" s="21"/>
      <c r="L3" s="21"/>
      <c r="M3" s="22"/>
      <c r="N3" s="18" t="s">
        <v>7</v>
      </c>
    </row>
    <row r="4" spans="1:14" ht="30" customHeight="1" x14ac:dyDescent="0.3">
      <c r="A4" s="17"/>
      <c r="B4" s="23"/>
      <c r="C4" s="17"/>
      <c r="D4" s="19"/>
      <c r="E4" s="23"/>
      <c r="F4" s="19" t="s">
        <v>8</v>
      </c>
      <c r="G4" s="24" t="s">
        <v>24</v>
      </c>
      <c r="H4" s="25" t="s">
        <v>9</v>
      </c>
      <c r="I4" s="25" t="s">
        <v>25</v>
      </c>
      <c r="J4" s="25" t="s">
        <v>10</v>
      </c>
      <c r="K4" s="25" t="s">
        <v>11</v>
      </c>
      <c r="L4" s="25" t="s">
        <v>12</v>
      </c>
      <c r="M4" s="25" t="s">
        <v>13</v>
      </c>
      <c r="N4" s="23"/>
    </row>
    <row r="5" spans="1:14" x14ac:dyDescent="0.3">
      <c r="A5" s="17"/>
      <c r="B5" s="26"/>
      <c r="C5" s="17"/>
      <c r="D5" s="19"/>
      <c r="E5" s="26"/>
      <c r="F5" s="19"/>
      <c r="G5" s="24"/>
      <c r="H5" s="27"/>
      <c r="I5" s="27"/>
      <c r="J5" s="27"/>
      <c r="K5" s="27"/>
      <c r="L5" s="27"/>
      <c r="M5" s="27"/>
      <c r="N5" s="26"/>
    </row>
    <row r="6" spans="1:14" ht="25.2" x14ac:dyDescent="0.3">
      <c r="A6" s="28" t="s">
        <v>26</v>
      </c>
      <c r="B6" s="29"/>
      <c r="C6" s="29"/>
      <c r="D6" s="29"/>
      <c r="E6" s="29"/>
      <c r="F6" s="29"/>
      <c r="G6" s="30"/>
      <c r="H6" s="31"/>
      <c r="I6" s="31"/>
      <c r="J6" s="31"/>
      <c r="K6" s="8"/>
      <c r="L6" s="1"/>
      <c r="M6" s="31"/>
      <c r="N6" s="32"/>
    </row>
    <row r="7" spans="1:14" ht="25.2" x14ac:dyDescent="0.3">
      <c r="A7" s="33" t="s">
        <v>27</v>
      </c>
      <c r="B7" s="34"/>
      <c r="C7" s="34"/>
      <c r="D7" s="35">
        <v>1109793.6000000001</v>
      </c>
      <c r="E7" s="36"/>
      <c r="F7" s="37"/>
      <c r="G7" s="38"/>
      <c r="H7" s="31"/>
      <c r="I7" s="31"/>
      <c r="J7" s="31"/>
      <c r="K7" s="8"/>
      <c r="L7" s="1"/>
      <c r="M7" s="31"/>
      <c r="N7" s="32"/>
    </row>
    <row r="8" spans="1:14" ht="27.6" x14ac:dyDescent="0.3">
      <c r="A8" s="55">
        <v>1</v>
      </c>
      <c r="B8" s="18" t="s">
        <v>14</v>
      </c>
      <c r="C8" s="2" t="s">
        <v>15</v>
      </c>
      <c r="D8" s="40">
        <f>'[1]апрель 2017'!U8</f>
        <v>1721.1100000000001</v>
      </c>
      <c r="E8" s="41">
        <v>2000</v>
      </c>
      <c r="F8" s="6"/>
      <c r="G8" s="8">
        <v>3455</v>
      </c>
      <c r="H8" s="8"/>
      <c r="I8" s="8"/>
      <c r="J8" s="8"/>
      <c r="K8" s="8"/>
      <c r="L8" s="8"/>
      <c r="M8" s="42">
        <f>SUM(F8:L8)</f>
        <v>3455</v>
      </c>
      <c r="N8" s="8">
        <f>D8+E8-M8</f>
        <v>266.11000000000013</v>
      </c>
    </row>
    <row r="9" spans="1:14" ht="27.6" x14ac:dyDescent="0.3">
      <c r="A9" s="56"/>
      <c r="B9" s="23"/>
      <c r="C9" s="2" t="s">
        <v>16</v>
      </c>
      <c r="D9" s="8">
        <f>'[1]апрель 2017'!U13</f>
        <v>4263.7099999999846</v>
      </c>
      <c r="E9" s="7"/>
      <c r="F9" s="9">
        <v>652</v>
      </c>
      <c r="G9" s="8"/>
      <c r="H9" s="8">
        <f>35+335.7+35+35+105</f>
        <v>545.70000000000005</v>
      </c>
      <c r="I9" s="8"/>
      <c r="J9" s="8">
        <v>2000</v>
      </c>
      <c r="K9" s="42"/>
      <c r="L9" s="42"/>
      <c r="M9" s="42">
        <f>SUM(F9:L9)</f>
        <v>3197.7</v>
      </c>
      <c r="N9" s="8">
        <f>D9+E9-M9</f>
        <v>1066.0099999999848</v>
      </c>
    </row>
    <row r="10" spans="1:14" ht="27.6" x14ac:dyDescent="0.3">
      <c r="A10" s="56"/>
      <c r="B10" s="23"/>
      <c r="C10" s="2" t="s">
        <v>28</v>
      </c>
      <c r="D10" s="8">
        <v>10000</v>
      </c>
      <c r="E10" s="7"/>
      <c r="F10" s="9"/>
      <c r="G10" s="8"/>
      <c r="H10" s="8">
        <f>138.12+70</f>
        <v>208.12</v>
      </c>
      <c r="I10" s="8">
        <v>8000</v>
      </c>
      <c r="J10" s="8"/>
      <c r="K10" s="42"/>
      <c r="L10" s="42">
        <f>1312.5415-0.59</f>
        <v>1311.9515000000001</v>
      </c>
      <c r="M10" s="42">
        <f>SUM(F10:L10)</f>
        <v>9520.0715000000018</v>
      </c>
      <c r="N10" s="8">
        <f>D10+E10-M10</f>
        <v>479.92849999999817</v>
      </c>
    </row>
    <row r="11" spans="1:14" x14ac:dyDescent="0.3">
      <c r="A11" s="56"/>
      <c r="B11" s="23"/>
      <c r="C11" s="2" t="s">
        <v>17</v>
      </c>
      <c r="D11" s="8">
        <v>5000</v>
      </c>
      <c r="E11" s="7">
        <v>5000</v>
      </c>
      <c r="F11" s="9"/>
      <c r="G11" s="8"/>
      <c r="H11" s="8"/>
      <c r="I11" s="8"/>
      <c r="J11" s="8"/>
      <c r="K11" s="42"/>
      <c r="L11" s="42">
        <v>10000</v>
      </c>
      <c r="M11" s="42">
        <f>SUM(F11:L11)</f>
        <v>10000</v>
      </c>
      <c r="N11" s="8">
        <f>D11+E11-M11</f>
        <v>0</v>
      </c>
    </row>
    <row r="12" spans="1:14" x14ac:dyDescent="0.3">
      <c r="A12" s="56"/>
      <c r="B12" s="23"/>
      <c r="C12" s="2" t="s">
        <v>29</v>
      </c>
      <c r="D12" s="42">
        <f>'[1]апрель 2017'!U36</f>
        <v>19279.575199999999</v>
      </c>
      <c r="E12" s="43">
        <f>5000+13000+15000</f>
        <v>33000</v>
      </c>
      <c r="F12" s="9">
        <f>12800+2000+3000+15000</f>
        <v>32800</v>
      </c>
      <c r="G12" s="42"/>
      <c r="H12" s="42"/>
      <c r="I12" s="42"/>
      <c r="J12" s="42"/>
      <c r="K12" s="42">
        <v>12673.9928</v>
      </c>
      <c r="L12" s="42"/>
      <c r="M12" s="42">
        <f>SUM(F12:L12)</f>
        <v>45473.9928</v>
      </c>
      <c r="N12" s="8">
        <f>D12+E12-M12</f>
        <v>6805.5823999999993</v>
      </c>
    </row>
    <row r="13" spans="1:14" x14ac:dyDescent="0.3">
      <c r="A13" s="56"/>
      <c r="B13" s="23"/>
      <c r="C13" s="2" t="s">
        <v>30</v>
      </c>
      <c r="D13" s="42">
        <v>0</v>
      </c>
      <c r="E13" s="43">
        <v>10000</v>
      </c>
      <c r="F13" s="9"/>
      <c r="G13" s="42"/>
      <c r="H13" s="42">
        <v>1600</v>
      </c>
      <c r="I13" s="42"/>
      <c r="J13" s="42"/>
      <c r="K13" s="42"/>
      <c r="L13" s="42">
        <v>6960.598</v>
      </c>
      <c r="M13" s="42">
        <f>SUM(F13:L13)</f>
        <v>8560.598</v>
      </c>
      <c r="N13" s="8">
        <f>D13+E13-M13</f>
        <v>1439.402</v>
      </c>
    </row>
    <row r="14" spans="1:14" s="47" customFormat="1" ht="41.25" customHeight="1" x14ac:dyDescent="0.3">
      <c r="A14" s="57"/>
      <c r="B14" s="26"/>
      <c r="C14" s="5" t="s">
        <v>31</v>
      </c>
      <c r="D14" s="44">
        <f>'[1]апрель 2017'!U43</f>
        <v>49167.206600000034</v>
      </c>
      <c r="E14" s="45">
        <f>1000+10000+200+250+500+100+100+10000+2500+900+200+5000+50+350+50+10000+21972+30650+30150+18058.02+150+10000-7400+10000+100+50</f>
        <v>154930.01999999999</v>
      </c>
      <c r="F14" s="46"/>
      <c r="G14" s="44"/>
      <c r="H14" s="44"/>
      <c r="I14" s="44"/>
      <c r="J14" s="44"/>
      <c r="K14" s="44"/>
      <c r="L14" s="44">
        <v>40185.887499999997</v>
      </c>
      <c r="M14" s="42">
        <f>SUM(F14:L14)</f>
        <v>40185.887499999997</v>
      </c>
      <c r="N14" s="8">
        <f>D14+E14-M14</f>
        <v>163911.33910000004</v>
      </c>
    </row>
    <row r="15" spans="1:14" x14ac:dyDescent="0.3">
      <c r="A15" s="58" t="s">
        <v>18</v>
      </c>
      <c r="B15" s="59"/>
      <c r="C15" s="60"/>
      <c r="D15" s="61">
        <f>SUM(D8:D14)</f>
        <v>89431.601800000019</v>
      </c>
      <c r="E15" s="62">
        <f>SUM(E8:E14)</f>
        <v>204930.02</v>
      </c>
      <c r="F15" s="61">
        <f>SUM(F8:F14)</f>
        <v>33452</v>
      </c>
      <c r="G15" s="61">
        <f>SUM(G8:G14)</f>
        <v>3455</v>
      </c>
      <c r="H15" s="61">
        <f>SUM(H8:H14)</f>
        <v>2353.8200000000002</v>
      </c>
      <c r="I15" s="61">
        <f>SUM(I8:I14)</f>
        <v>8000</v>
      </c>
      <c r="J15" s="61">
        <f>SUM(J8:J14)</f>
        <v>2000</v>
      </c>
      <c r="K15" s="61">
        <f>SUM(K8:K14)</f>
        <v>12673.9928</v>
      </c>
      <c r="L15" s="61">
        <f>SUM(L8:L14)</f>
        <v>58458.436999999998</v>
      </c>
      <c r="M15" s="63">
        <f>SUM(M8:M14)</f>
        <v>120393.24980000001</v>
      </c>
      <c r="N15" s="61">
        <f>D15+E15-M15</f>
        <v>173968.37200000003</v>
      </c>
    </row>
    <row r="16" spans="1:14" ht="27.6" x14ac:dyDescent="0.3">
      <c r="A16" s="39">
        <v>2</v>
      </c>
      <c r="B16" s="1" t="s">
        <v>19</v>
      </c>
      <c r="C16" s="2" t="s">
        <v>20</v>
      </c>
      <c r="D16" s="6">
        <v>0</v>
      </c>
      <c r="E16" s="7"/>
      <c r="F16" s="7"/>
      <c r="G16" s="48"/>
      <c r="H16" s="48"/>
      <c r="I16" s="48"/>
      <c r="J16" s="48"/>
      <c r="K16" s="48"/>
      <c r="L16" s="48"/>
      <c r="M16" s="12">
        <f>SUM(F16:L16)</f>
        <v>0</v>
      </c>
      <c r="N16" s="8">
        <f>D16+E16-M16</f>
        <v>0</v>
      </c>
    </row>
    <row r="17" spans="1:137" ht="140.4" x14ac:dyDescent="0.3">
      <c r="A17" s="39">
        <v>3</v>
      </c>
      <c r="B17" s="3" t="s">
        <v>22</v>
      </c>
      <c r="C17" s="4" t="s">
        <v>23</v>
      </c>
      <c r="D17" s="49">
        <f>'[1]апрель 2017'!U50</f>
        <v>1020362</v>
      </c>
      <c r="E17" s="10"/>
      <c r="F17" s="10"/>
      <c r="G17" s="50"/>
      <c r="H17" s="50"/>
      <c r="I17" s="50"/>
      <c r="J17" s="50"/>
      <c r="K17" s="11"/>
      <c r="L17" s="12">
        <f>17617+17618+6955+11310</f>
        <v>53500</v>
      </c>
      <c r="M17" s="12">
        <f>SUM(F17:L17)</f>
        <v>53500</v>
      </c>
      <c r="N17" s="8">
        <f>D17+E17-M17</f>
        <v>966862</v>
      </c>
    </row>
    <row r="18" spans="1:137" ht="18.75" customHeight="1" x14ac:dyDescent="0.3">
      <c r="A18" s="64" t="s">
        <v>18</v>
      </c>
      <c r="B18" s="65"/>
      <c r="C18" s="66"/>
      <c r="D18" s="67">
        <f>SUM(D16:D17)</f>
        <v>1020362</v>
      </c>
      <c r="E18" s="68">
        <f>SUM(E16:E17)</f>
        <v>0</v>
      </c>
      <c r="F18" s="68">
        <f>SUM(F16:F17)</f>
        <v>0</v>
      </c>
      <c r="G18" s="68">
        <f>SUM(G16:G17)</f>
        <v>0</v>
      </c>
      <c r="H18" s="68">
        <f>SUM(H16:H17)</f>
        <v>0</v>
      </c>
      <c r="I18" s="68">
        <f>SUM(I16:I17)</f>
        <v>0</v>
      </c>
      <c r="J18" s="68">
        <f>SUM(J16:J17)</f>
        <v>0</v>
      </c>
      <c r="K18" s="68">
        <f>SUM(K16:K17)</f>
        <v>0</v>
      </c>
      <c r="L18" s="68">
        <f>SUM(L16:L17)</f>
        <v>53500</v>
      </c>
      <c r="M18" s="68">
        <f>SUM(M16:M17)</f>
        <v>53500</v>
      </c>
      <c r="N18" s="61">
        <f>D18+E18-M18</f>
        <v>966862</v>
      </c>
    </row>
    <row r="19" spans="1:137" s="51" customFormat="1" ht="17.399999999999999" x14ac:dyDescent="0.3">
      <c r="A19" s="69" t="s">
        <v>21</v>
      </c>
      <c r="B19" s="70"/>
      <c r="C19" s="71"/>
      <c r="D19" s="72">
        <f>D15+D18</f>
        <v>1109793.6018000001</v>
      </c>
      <c r="E19" s="73">
        <f>E18+E15</f>
        <v>204930.02</v>
      </c>
      <c r="F19" s="73">
        <f>F15+F18</f>
        <v>33452</v>
      </c>
      <c r="G19" s="73">
        <f>G15+G18</f>
        <v>3455</v>
      </c>
      <c r="H19" s="73">
        <f>H15+H18</f>
        <v>2353.8200000000002</v>
      </c>
      <c r="I19" s="73">
        <f>I15+I18</f>
        <v>8000</v>
      </c>
      <c r="J19" s="73">
        <f>J15+J18</f>
        <v>2000</v>
      </c>
      <c r="K19" s="73">
        <f>K15+K18</f>
        <v>12673.9928</v>
      </c>
      <c r="L19" s="73">
        <f>L18+L15</f>
        <v>111958.43700000001</v>
      </c>
      <c r="M19" s="73">
        <f>M18+M15</f>
        <v>173893.24979999999</v>
      </c>
      <c r="N19" s="73">
        <f>N18+N15</f>
        <v>1140830.372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</row>
    <row r="20" spans="1:137" x14ac:dyDescent="0.3">
      <c r="E20" s="14"/>
      <c r="F20" s="14"/>
    </row>
    <row r="21" spans="1:137" x14ac:dyDescent="0.3">
      <c r="E21" s="14"/>
      <c r="F21" s="14"/>
      <c r="H21" s="53"/>
      <c r="J21" s="53"/>
    </row>
    <row r="22" spans="1:137" x14ac:dyDescent="0.3">
      <c r="E22" s="14"/>
      <c r="F22" s="14"/>
      <c r="I22" s="53"/>
    </row>
    <row r="23" spans="1:137" x14ac:dyDescent="0.3">
      <c r="E23" s="14"/>
      <c r="F23" s="14"/>
    </row>
    <row r="24" spans="1:137" x14ac:dyDescent="0.3">
      <c r="E24" s="14"/>
      <c r="F24" s="14"/>
    </row>
    <row r="26" spans="1:137" x14ac:dyDescent="0.3">
      <c r="K26" s="53"/>
    </row>
    <row r="27" spans="1:137" x14ac:dyDescent="0.3">
      <c r="M27" s="53"/>
    </row>
    <row r="28" spans="1:137" x14ac:dyDescent="0.3">
      <c r="N28" s="53"/>
    </row>
    <row r="31" spans="1:137" x14ac:dyDescent="0.3">
      <c r="J31" s="53"/>
      <c r="L31" s="53"/>
    </row>
    <row r="34" spans="10:13" x14ac:dyDescent="0.3">
      <c r="J34" s="53"/>
      <c r="L34" s="53"/>
    </row>
    <row r="35" spans="10:13" x14ac:dyDescent="0.3">
      <c r="L35" s="53"/>
      <c r="M35" s="53"/>
    </row>
  </sheetData>
  <mergeCells count="24">
    <mergeCell ref="A15:C15"/>
    <mergeCell ref="A18:C18"/>
    <mergeCell ref="A19:C19"/>
    <mergeCell ref="M4:M5"/>
    <mergeCell ref="A6:G6"/>
    <mergeCell ref="A7:C7"/>
    <mergeCell ref="B8:B14"/>
    <mergeCell ref="A8:A14"/>
    <mergeCell ref="H4:H5"/>
    <mergeCell ref="I4:I5"/>
    <mergeCell ref="J4:J5"/>
    <mergeCell ref="K4:K5"/>
    <mergeCell ref="L4:L5"/>
    <mergeCell ref="G4:G5"/>
    <mergeCell ref="A1:N1"/>
    <mergeCell ref="A2:N2"/>
    <mergeCell ref="A3:A5"/>
    <mergeCell ref="B3:B5"/>
    <mergeCell ref="C3:C5"/>
    <mergeCell ref="D3:D5"/>
    <mergeCell ref="E3:E5"/>
    <mergeCell ref="F3:M3"/>
    <mergeCell ref="N3:N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2017-07-12T15:10:48Z</dcterms:modified>
</cp:coreProperties>
</file>