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" l="1"/>
  <c r="O13" i="2"/>
  <c r="N19" i="2"/>
  <c r="K19" i="2"/>
  <c r="J19" i="2"/>
  <c r="I19" i="2"/>
  <c r="H19" i="2"/>
  <c r="G19" i="2"/>
  <c r="M18" i="2"/>
  <c r="L18" i="2"/>
  <c r="F18" i="2"/>
  <c r="F19" i="2" s="1"/>
  <c r="E18" i="2"/>
  <c r="D18" i="2"/>
  <c r="O17" i="2"/>
  <c r="P17" i="2" s="1"/>
  <c r="N16" i="2"/>
  <c r="K16" i="2"/>
  <c r="I16" i="2"/>
  <c r="F16" i="2"/>
  <c r="M15" i="2"/>
  <c r="G15" i="2"/>
  <c r="G16" i="2" s="1"/>
  <c r="E15" i="2"/>
  <c r="E16" i="2" s="1"/>
  <c r="D15" i="2"/>
  <c r="O14" i="2"/>
  <c r="D14" i="2"/>
  <c r="O12" i="2"/>
  <c r="D12" i="2"/>
  <c r="M11" i="2"/>
  <c r="M16" i="2" s="1"/>
  <c r="L11" i="2"/>
  <c r="D11" i="2"/>
  <c r="J10" i="2"/>
  <c r="H10" i="2"/>
  <c r="H16" i="2" s="1"/>
  <c r="D10" i="2"/>
  <c r="O9" i="2"/>
  <c r="D9" i="2"/>
  <c r="L8" i="2"/>
  <c r="J8" i="2"/>
  <c r="D8" i="2"/>
  <c r="A1" i="2"/>
  <c r="N20" i="2" l="1"/>
  <c r="I20" i="2"/>
  <c r="H20" i="2"/>
  <c r="E19" i="2"/>
  <c r="E20" i="2" s="1"/>
  <c r="O10" i="2"/>
  <c r="P10" i="2" s="1"/>
  <c r="G20" i="2"/>
  <c r="O11" i="2"/>
  <c r="P11" i="2" s="1"/>
  <c r="J16" i="2"/>
  <c r="J20" i="2" s="1"/>
  <c r="P9" i="2"/>
  <c r="L16" i="2"/>
  <c r="D19" i="2"/>
  <c r="P14" i="2"/>
  <c r="O8" i="2"/>
  <c r="P8" i="2" s="1"/>
  <c r="F20" i="2"/>
  <c r="D16" i="2"/>
  <c r="D20" i="2" s="1"/>
  <c r="L19" i="2"/>
  <c r="O15" i="2"/>
  <c r="P15" i="2" s="1"/>
  <c r="M19" i="2"/>
  <c r="M20" i="2" s="1"/>
  <c r="P12" i="2"/>
  <c r="K20" i="2"/>
  <c r="O18" i="2"/>
  <c r="P18" i="2" s="1"/>
  <c r="O19" i="2" l="1"/>
  <c r="L20" i="2"/>
  <c r="O16" i="2"/>
  <c r="P16" i="2" s="1"/>
  <c r="O20" i="2" l="1"/>
  <c r="P19" i="2"/>
  <c r="P20" i="2" s="1"/>
</calcChain>
</file>

<file path=xl/sharedStrings.xml><?xml version="1.0" encoding="utf-8"?>
<sst xmlns="http://schemas.openxmlformats.org/spreadsheetml/2006/main" count="36" uniqueCount="35">
  <si>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</si>
  <si>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</si>
  <si>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</si>
  <si>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</si>
  <si>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</si>
  <si>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</si>
  <si>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</si>
  <si>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</si>
  <si>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Банковское обслужи-вание</t>
  </si>
  <si>
    <t>Связь</t>
  </si>
  <si>
    <t>Налоги</t>
  </si>
  <si>
    <t>ЗП</t>
  </si>
  <si>
    <t>Оплата стоматологических услуг</t>
  </si>
  <si>
    <t>Итого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</si>
  <si>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</si>
  <si>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</si>
  <si>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</si>
  <si>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ТД "Профторгэксперт"</t>
  </si>
  <si>
    <t>ООО "Ай Ти Вектор"</t>
  </si>
  <si>
    <t>ПАО Сбербанк</t>
  </si>
  <si>
    <t>ООО "Беркут"</t>
  </si>
  <si>
    <t>Пожертвование от физических лиц (Сбербанк)</t>
  </si>
  <si>
    <t>Итого:</t>
  </si>
  <si>
    <t>Солнечная улыбка</t>
  </si>
  <si>
    <t>Наличные, ящик для сбора пожертвований</t>
  </si>
  <si>
    <t>Филиал ОАО "МРСК Урала"-"Челябэнерго"</t>
  </si>
  <si>
    <t>Информационные проекты в поддержку детей с особенностями в развитие</t>
  </si>
  <si>
    <t>Возмещение денежных средств из Фонда Социального Страхования РФ</t>
  </si>
  <si>
    <t>финансовый отчет о расходовании денежных средств за IV квартал 2017 года</t>
  </si>
  <si>
    <t>Содержание и текущий ремонт</t>
  </si>
  <si>
    <t>Охрана</t>
  </si>
  <si>
    <t>Вывоз мусора</t>
  </si>
  <si>
    <t>ОКТЯБРЬ</t>
  </si>
  <si>
    <t>Остаток денежных средств на 01.10.2017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</si>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</sst>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3" tint="-0.49998474074526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3" tint="-0.499984740745262"/>
      <name val="Calibri"/>
      <family val="2"/>
      <charset val="204"/>
      <scheme val="minor"/>
    </font>
    <font>
      <sz val="2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" fontId="2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18" fillId="0" borderId="0" xfId="0" applyNumberFormat="1" applyFont="1" applyFill="1"/>
    <xf numFmtId="4" fontId="0" fillId="0" borderId="0" xfId="0" applyNumberFormat="1" applyFill="1"/>
    <xf numFmtId="4" fontId="1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Fill="1" applyAlignment="1">
      <alignment horizontal="right" vertical="center"/>
    </xf>
    <xf numFmtId="9" fontId="0" fillId="0" borderId="0" xfId="0" applyNumberFormat="1" applyFill="1"/>
    <xf numFmtId="0" fontId="5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4" fontId="16" fillId="3" borderId="1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5;&#1088;\Desktop\&#1088;&#1072;&#1089;&#1093;&#1086;&#1076;&#1099;%202014-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ьный"/>
      <sheetName val="Скоректированный"/>
      <sheetName val="май2017 (2)"/>
      <sheetName val="январь"/>
      <sheetName val="февраль"/>
      <sheetName val="март1"/>
      <sheetName val="апрель"/>
      <sheetName val="май"/>
      <sheetName val="июнь"/>
      <sheetName val="июльь"/>
      <sheetName val="август (2)"/>
      <sheetName val="август"/>
      <sheetName val="июль"/>
      <sheetName val="март"/>
      <sheetName val="Лист2"/>
      <sheetName val="Лист3"/>
      <sheetName val="Лист1"/>
      <sheetName val="сент"/>
      <sheetName val="окт"/>
      <sheetName val="окт (2)"/>
      <sheetName val="ноябрь"/>
      <sheetName val="декабрь"/>
      <sheetName val="янв 2015"/>
      <sheetName val="янв "/>
      <sheetName val="февр 2015"/>
      <sheetName val="март 2015"/>
      <sheetName val="апрель15"/>
      <sheetName val="май15"/>
      <sheetName val="июнь 2015"/>
      <sheetName val="июль 2015"/>
      <sheetName val="август 2015 "/>
      <sheetName val="сентябрь 2015"/>
      <sheetName val="октябрь 2015"/>
      <sheetName val="ноябрь 2015"/>
      <sheetName val="декабрь 2015"/>
      <sheetName val="январь 2016"/>
      <sheetName val="февраль 2016"/>
      <sheetName val="март 2016"/>
      <sheetName val="апрель 2016"/>
      <sheetName val="май 2016"/>
      <sheetName val="июнь 2016"/>
      <sheetName val="июль 2016 (2)"/>
      <sheetName val="август 2016"/>
      <sheetName val="сентябрь2016"/>
      <sheetName val="октябрь"/>
      <sheetName val="ноябрь 2016"/>
      <sheetName val="декабрь 2016"/>
      <sheetName val="январь 2017"/>
      <sheetName val="июль 2016"/>
      <sheetName val="февраль 2017"/>
      <sheetName val="март 2017"/>
      <sheetName val="апрель 2017"/>
      <sheetName val="май2017"/>
      <sheetName val="июнь2017"/>
      <sheetName val="июль2017"/>
      <sheetName val="август2017"/>
      <sheetName val="сентябрь 2017"/>
      <sheetName val="октябрь2017"/>
      <sheetName val="ноябрь 2017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A1" t="str">
    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5">
          <cell r="U15">
            <v>13.928499999998166</v>
          </cell>
        </row>
      </sheetData>
      <sheetData sheetId="54">
        <row r="36">
          <cell r="U36">
            <v>5092.8624</v>
          </cell>
        </row>
      </sheetData>
      <sheetData sheetId="55"/>
      <sheetData sheetId="56">
        <row r="8">
          <cell r="U8">
            <v>35.140000000000327</v>
          </cell>
        </row>
        <row r="13">
          <cell r="U13">
            <v>82.840000000000714</v>
          </cell>
        </row>
        <row r="17">
          <cell r="U17">
            <v>9163.32</v>
          </cell>
        </row>
        <row r="43">
          <cell r="U43">
            <v>3563.4400000000096</v>
          </cell>
        </row>
        <row r="45">
          <cell r="U45">
            <v>2574.4491000000417</v>
          </cell>
        </row>
        <row r="51">
          <cell r="U51">
            <v>1065260</v>
          </cell>
        </row>
      </sheetData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6"/>
  <sheetViews>
    <sheetView tabSelected="1" zoomScale="62" zoomScaleNormal="62" workbookViewId="0">
      <selection activeCell="R11" sqref="R11"/>
    </sheetView>
  </sheetViews>
  <sheetFormatPr defaultRowHeight="14.4" x14ac:dyDescent="0.3"/>
  <cols>
    <col min="1" max="1" width="3.109375" style="18" customWidth="1"/>
    <col min="2" max="2" width="25.109375" style="18" customWidth="1"/>
    <col min="3" max="3" width="35.44140625" style="18" customWidth="1"/>
    <col min="4" max="4" width="16" style="18" customWidth="1"/>
    <col min="5" max="5" width="20.6640625" style="61" customWidth="1"/>
    <col min="6" max="6" width="18.88671875" style="61" customWidth="1"/>
    <col min="7" max="7" width="12.44140625" style="27" customWidth="1"/>
    <col min="8" max="8" width="14.5546875" style="18" customWidth="1"/>
    <col min="9" max="9" width="13.44140625" style="18" customWidth="1"/>
    <col min="10" max="10" width="12.33203125" style="18" customWidth="1"/>
    <col min="11" max="11" width="12.88671875" style="18" customWidth="1"/>
    <col min="12" max="12" width="14.5546875" style="18" customWidth="1"/>
    <col min="13" max="14" width="14.33203125" style="18" customWidth="1"/>
    <col min="15" max="15" width="16.44140625" style="18" customWidth="1"/>
    <col min="16" max="16" width="15" style="18" customWidth="1"/>
    <col min="17" max="17" width="23.44140625" style="18" customWidth="1"/>
    <col min="18" max="18" width="10" style="18" bestFit="1" customWidth="1"/>
    <col min="19" max="16384" width="8.88671875" style="18"/>
  </cols>
  <sheetData>
    <row r="1" spans="1:18" ht="16.8" customHeight="1" x14ac:dyDescent="0.35">
      <c r="A1" s="25" t="str">
        <f>'[1]май 2016'!A1:V1</f>
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8" s="27" customFormat="1" ht="18.600000000000001" customHeight="1" x14ac:dyDescent="0.35">
      <c r="A2" s="26" t="s">
        <v>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5" customHeight="1" x14ac:dyDescent="0.3">
      <c r="A3" s="28" t="s">
        <v>0</v>
      </c>
      <c r="B3" s="29" t="s">
        <v>1</v>
      </c>
      <c r="C3" s="28" t="s">
        <v>2</v>
      </c>
      <c r="D3" s="30" t="s">
        <v>3</v>
      </c>
      <c r="E3" s="29" t="s">
        <v>4</v>
      </c>
      <c r="F3" s="31" t="s">
        <v>5</v>
      </c>
      <c r="G3" s="32"/>
      <c r="H3" s="32"/>
      <c r="I3" s="32"/>
      <c r="J3" s="32"/>
      <c r="K3" s="32"/>
      <c r="L3" s="32"/>
      <c r="M3" s="32"/>
      <c r="N3" s="32"/>
      <c r="O3" s="33"/>
      <c r="P3" s="29" t="s">
        <v>6</v>
      </c>
    </row>
    <row r="4" spans="1:18" ht="30" customHeight="1" x14ac:dyDescent="0.3">
      <c r="A4" s="28"/>
      <c r="B4" s="34"/>
      <c r="C4" s="28"/>
      <c r="D4" s="30"/>
      <c r="E4" s="34"/>
      <c r="F4" s="30" t="s">
        <v>7</v>
      </c>
      <c r="G4" s="29" t="s">
        <v>29</v>
      </c>
      <c r="H4" s="30" t="s">
        <v>30</v>
      </c>
      <c r="I4" s="29" t="s">
        <v>31</v>
      </c>
      <c r="J4" s="35" t="s">
        <v>8</v>
      </c>
      <c r="K4" s="35" t="s">
        <v>9</v>
      </c>
      <c r="L4" s="35" t="s">
        <v>10</v>
      </c>
      <c r="M4" s="35" t="s">
        <v>11</v>
      </c>
      <c r="N4" s="35" t="s">
        <v>12</v>
      </c>
      <c r="O4" s="35" t="s">
        <v>13</v>
      </c>
      <c r="P4" s="34"/>
    </row>
    <row r="5" spans="1:18" ht="27.6" customHeight="1" x14ac:dyDescent="0.3">
      <c r="A5" s="28"/>
      <c r="B5" s="36"/>
      <c r="C5" s="28"/>
      <c r="D5" s="30"/>
      <c r="E5" s="36"/>
      <c r="F5" s="30"/>
      <c r="G5" s="36"/>
      <c r="H5" s="30"/>
      <c r="I5" s="36"/>
      <c r="J5" s="37"/>
      <c r="K5" s="37"/>
      <c r="L5" s="37"/>
      <c r="M5" s="37"/>
      <c r="N5" s="37"/>
      <c r="O5" s="37"/>
      <c r="P5" s="36"/>
    </row>
    <row r="6" spans="1:18" ht="25.2" x14ac:dyDescent="0.3">
      <c r="A6" s="38" t="s">
        <v>32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1"/>
    </row>
    <row r="7" spans="1:18" ht="35.25" customHeight="1" x14ac:dyDescent="0.3">
      <c r="A7" s="19" t="s">
        <v>33</v>
      </c>
      <c r="B7" s="20"/>
      <c r="C7" s="20"/>
      <c r="D7" s="39">
        <v>1085804.99</v>
      </c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1:18" ht="20.399999999999999" customHeight="1" x14ac:dyDescent="0.3">
      <c r="A8" s="64">
        <v>1</v>
      </c>
      <c r="B8" s="29" t="s">
        <v>14</v>
      </c>
      <c r="C8" s="16" t="s">
        <v>15</v>
      </c>
      <c r="D8" s="41">
        <f>'[1]сентябрь 2017'!U8</f>
        <v>35.140000000000327</v>
      </c>
      <c r="E8" s="42">
        <v>2000</v>
      </c>
      <c r="F8" s="22"/>
      <c r="G8" s="12"/>
      <c r="H8" s="12"/>
      <c r="I8" s="12"/>
      <c r="J8" s="12">
        <f>118.95+439.18+35</f>
        <v>593.13</v>
      </c>
      <c r="K8" s="12"/>
      <c r="L8" s="12">
        <f>70+1372.01</f>
        <v>1442.01</v>
      </c>
      <c r="M8" s="12"/>
      <c r="N8" s="43"/>
      <c r="O8" s="17">
        <f>SUM(F8:N8)</f>
        <v>2035.1399999999999</v>
      </c>
      <c r="P8" s="12">
        <f>D8+E8-O8</f>
        <v>0</v>
      </c>
    </row>
    <row r="9" spans="1:18" ht="30" customHeight="1" x14ac:dyDescent="0.3">
      <c r="A9" s="65"/>
      <c r="B9" s="34"/>
      <c r="C9" s="16" t="s">
        <v>16</v>
      </c>
      <c r="D9" s="12">
        <f>'[1]сентябрь 2017'!U13</f>
        <v>82.840000000000714</v>
      </c>
      <c r="E9" s="11">
        <v>20000</v>
      </c>
      <c r="F9" s="13">
        <v>2965</v>
      </c>
      <c r="G9" s="12"/>
      <c r="H9" s="12"/>
      <c r="I9" s="12"/>
      <c r="J9" s="12">
        <v>11</v>
      </c>
      <c r="K9" s="12"/>
      <c r="L9" s="17"/>
      <c r="M9" s="17"/>
      <c r="N9" s="17"/>
      <c r="O9" s="17">
        <f>SUM(F9:N9)</f>
        <v>2976</v>
      </c>
      <c r="P9" s="12">
        <f>D9+E9-O9</f>
        <v>17106.84</v>
      </c>
    </row>
    <row r="10" spans="1:18" ht="20.399999999999999" customHeight="1" x14ac:dyDescent="0.3">
      <c r="A10" s="65"/>
      <c r="B10" s="34"/>
      <c r="C10" s="16" t="s">
        <v>17</v>
      </c>
      <c r="D10" s="12">
        <f>[1]июнь2017!U15</f>
        <v>13.928499999998166</v>
      </c>
      <c r="E10" s="11">
        <v>10000</v>
      </c>
      <c r="F10" s="13">
        <v>1231</v>
      </c>
      <c r="G10" s="12">
        <v>2281.7600000000002</v>
      </c>
      <c r="H10" s="12">
        <f>1500+1000</f>
        <v>2500</v>
      </c>
      <c r="I10" s="12">
        <v>1316.7</v>
      </c>
      <c r="J10" s="12">
        <f>210+50.7+105+178.77+70+70</f>
        <v>684.47</v>
      </c>
      <c r="K10" s="12">
        <v>2000</v>
      </c>
      <c r="L10" s="17"/>
      <c r="M10" s="17"/>
      <c r="N10" s="17"/>
      <c r="O10" s="17">
        <f>SUM(F10:N10)</f>
        <v>10013.93</v>
      </c>
      <c r="P10" s="12">
        <f>D10+E10-O10</f>
        <v>-1.5000000021245796E-3</v>
      </c>
    </row>
    <row r="11" spans="1:18" ht="20.399999999999999" customHeight="1" x14ac:dyDescent="0.3">
      <c r="A11" s="65"/>
      <c r="B11" s="34"/>
      <c r="C11" s="16" t="s">
        <v>18</v>
      </c>
      <c r="D11" s="12">
        <f>'[1]сентябрь 2017'!U17</f>
        <v>9163.32</v>
      </c>
      <c r="E11" s="11">
        <v>5000</v>
      </c>
      <c r="F11" s="13"/>
      <c r="G11" s="12"/>
      <c r="H11" s="12"/>
      <c r="I11" s="12"/>
      <c r="J11" s="12">
        <v>295</v>
      </c>
      <c r="K11" s="12"/>
      <c r="L11" s="17">
        <f>7000+1644.14</f>
        <v>8644.14</v>
      </c>
      <c r="M11" s="17">
        <f>5224.18</f>
        <v>5224.18</v>
      </c>
      <c r="N11" s="17"/>
      <c r="O11" s="17">
        <f>SUM(F11:N11)</f>
        <v>14163.32</v>
      </c>
      <c r="P11" s="12">
        <f>D11+E11-O11</f>
        <v>0</v>
      </c>
    </row>
    <row r="12" spans="1:18" ht="20.399999999999999" customHeight="1" x14ac:dyDescent="0.3">
      <c r="A12" s="65"/>
      <c r="B12" s="34"/>
      <c r="C12" s="16" t="s">
        <v>19</v>
      </c>
      <c r="D12" s="17">
        <f>[1]июль2017!U36</f>
        <v>5092.8624</v>
      </c>
      <c r="E12" s="44">
        <v>0</v>
      </c>
      <c r="F12" s="13">
        <v>3576.09</v>
      </c>
      <c r="G12" s="13"/>
      <c r="H12" s="13"/>
      <c r="I12" s="17"/>
      <c r="J12" s="17"/>
      <c r="K12" s="17"/>
      <c r="L12" s="17"/>
      <c r="M12" s="17"/>
      <c r="N12" s="17"/>
      <c r="O12" s="17">
        <f>SUM(F12:N12)</f>
        <v>3576.09</v>
      </c>
      <c r="P12" s="12">
        <f>D12+E12-O12</f>
        <v>1516.7723999999998</v>
      </c>
    </row>
    <row r="13" spans="1:18" ht="20.399999999999999" customHeight="1" x14ac:dyDescent="0.3">
      <c r="A13" s="65"/>
      <c r="B13" s="34"/>
      <c r="C13" s="9" t="s">
        <v>20</v>
      </c>
      <c r="D13" s="10">
        <v>19.010000000000002</v>
      </c>
      <c r="E13" s="44"/>
      <c r="F13" s="13"/>
      <c r="G13" s="13"/>
      <c r="H13" s="13"/>
      <c r="I13" s="17"/>
      <c r="J13" s="17">
        <v>11</v>
      </c>
      <c r="K13" s="17"/>
      <c r="L13" s="17"/>
      <c r="M13" s="17"/>
      <c r="N13" s="17"/>
      <c r="O13" s="17">
        <f>SUM(F13:N13)</f>
        <v>11</v>
      </c>
      <c r="P13" s="12">
        <f>D13+E13-O13</f>
        <v>8.0100000000000016</v>
      </c>
    </row>
    <row r="14" spans="1:18" ht="45" customHeight="1" x14ac:dyDescent="0.3">
      <c r="A14" s="65"/>
      <c r="B14" s="34"/>
      <c r="C14" s="3" t="s">
        <v>27</v>
      </c>
      <c r="D14" s="17">
        <f>'[1]сентябрь 2017'!U43</f>
        <v>3563.4400000000096</v>
      </c>
      <c r="E14" s="44">
        <v>0</v>
      </c>
      <c r="F14" s="13"/>
      <c r="G14" s="13"/>
      <c r="H14" s="13"/>
      <c r="I14" s="17"/>
      <c r="J14" s="17"/>
      <c r="K14" s="17"/>
      <c r="L14" s="17"/>
      <c r="M14" s="17">
        <v>3563.44</v>
      </c>
      <c r="N14" s="17"/>
      <c r="O14" s="17">
        <f>SUM(F14:N14)</f>
        <v>3563.44</v>
      </c>
      <c r="P14" s="12">
        <f>D14+E14-O14</f>
        <v>9.5496943686157465E-12</v>
      </c>
    </row>
    <row r="15" spans="1:18" s="49" customFormat="1" ht="31.8" customHeight="1" x14ac:dyDescent="0.3">
      <c r="A15" s="66"/>
      <c r="B15" s="36"/>
      <c r="C15" s="21" t="s">
        <v>21</v>
      </c>
      <c r="D15" s="45">
        <f>'[1]сентябрь 2017'!U45</f>
        <v>2574.4491000000417</v>
      </c>
      <c r="E15" s="46">
        <f>1000+150+50+50+50+200+250+2500+100+100+500+280-80+100+1000+50+50+200+100+100+10000+50+100+50+968</f>
        <v>17918</v>
      </c>
      <c r="F15" s="47"/>
      <c r="G15" s="47">
        <f>14375-2281.76-3576.09</f>
        <v>8517.15</v>
      </c>
      <c r="H15" s="47"/>
      <c r="I15" s="45"/>
      <c r="J15" s="45">
        <v>1600</v>
      </c>
      <c r="K15" s="45"/>
      <c r="L15" s="45">
        <v>783.85</v>
      </c>
      <c r="M15" s="45">
        <f>2470+5054.45+2067</f>
        <v>9591.4500000000007</v>
      </c>
      <c r="N15" s="45"/>
      <c r="O15" s="17">
        <f>SUM(F15:N15)</f>
        <v>20492.45</v>
      </c>
      <c r="P15" s="12">
        <f>D15+E15-O15</f>
        <v>-8.9999995907419361E-4</v>
      </c>
      <c r="Q15" s="48"/>
    </row>
    <row r="16" spans="1:18" ht="21.6" customHeight="1" x14ac:dyDescent="0.6">
      <c r="A16" s="67" t="s">
        <v>22</v>
      </c>
      <c r="B16" s="68"/>
      <c r="C16" s="69"/>
      <c r="D16" s="4">
        <f>SUM(D8:D15)</f>
        <v>20544.990000000049</v>
      </c>
      <c r="E16" s="5">
        <f>SUM(E8:E15)</f>
        <v>54918</v>
      </c>
      <c r="F16" s="4">
        <f>SUM(F8:F15)</f>
        <v>7772.09</v>
      </c>
      <c r="G16" s="4">
        <f>SUM(G8:G15)</f>
        <v>10798.91</v>
      </c>
      <c r="H16" s="4">
        <f>SUM(H8:H15)</f>
        <v>2500</v>
      </c>
      <c r="I16" s="4">
        <f>SUM(I8:I15)</f>
        <v>1316.7</v>
      </c>
      <c r="J16" s="4">
        <f>SUM(J8:J15)</f>
        <v>3194.6</v>
      </c>
      <c r="K16" s="4">
        <f>SUM(K8:K15)</f>
        <v>2000</v>
      </c>
      <c r="L16" s="4">
        <f>SUM(L8:L15)</f>
        <v>10870</v>
      </c>
      <c r="M16" s="4">
        <f>SUM(M8:M15)</f>
        <v>18379.07</v>
      </c>
      <c r="N16" s="4">
        <f>SUM(N9:N15)</f>
        <v>0</v>
      </c>
      <c r="O16" s="6">
        <f>SUM(O8:O15)</f>
        <v>56831.369999999995</v>
      </c>
      <c r="P16" s="4">
        <f>D16+E16-O16</f>
        <v>18631.620000000054</v>
      </c>
      <c r="Q16" s="50"/>
      <c r="R16" s="51"/>
    </row>
    <row r="17" spans="1:166" ht="27.6" x14ac:dyDescent="0.3">
      <c r="A17" s="40">
        <v>2</v>
      </c>
      <c r="B17" s="7" t="s">
        <v>23</v>
      </c>
      <c r="C17" s="16" t="s">
        <v>24</v>
      </c>
      <c r="D17" s="22">
        <v>0</v>
      </c>
      <c r="E17" s="11">
        <v>37000</v>
      </c>
      <c r="F17" s="11"/>
      <c r="G17" s="12"/>
      <c r="H17" s="52"/>
      <c r="I17" s="52"/>
      <c r="J17" s="53"/>
      <c r="K17" s="53"/>
      <c r="L17" s="53"/>
      <c r="M17" s="53"/>
      <c r="N17" s="1">
        <v>37000</v>
      </c>
      <c r="O17" s="17">
        <f>N17</f>
        <v>37000</v>
      </c>
      <c r="P17" s="12">
        <f>D17+E17-O17</f>
        <v>0</v>
      </c>
      <c r="Q17" s="51"/>
    </row>
    <row r="18" spans="1:166" ht="81.599999999999994" customHeight="1" x14ac:dyDescent="0.3">
      <c r="A18" s="40">
        <v>3</v>
      </c>
      <c r="B18" s="8" t="s">
        <v>26</v>
      </c>
      <c r="C18" s="58" t="s">
        <v>25</v>
      </c>
      <c r="D18" s="54">
        <f>'[1]сентябрь 2017'!U51</f>
        <v>1065260</v>
      </c>
      <c r="E18" s="14">
        <f>111700+80</f>
        <v>111780</v>
      </c>
      <c r="F18" s="14">
        <f>23790+111780+8920</f>
        <v>144490</v>
      </c>
      <c r="G18" s="55"/>
      <c r="H18" s="56"/>
      <c r="I18" s="56"/>
      <c r="J18" s="57"/>
      <c r="K18" s="57"/>
      <c r="L18" s="23">
        <f>15700+157</f>
        <v>15857</v>
      </c>
      <c r="M18" s="24">
        <f>12180+22620+33495+10205</f>
        <v>78500</v>
      </c>
      <c r="N18" s="2"/>
      <c r="O18" s="24">
        <f>SUM(F18:N18)</f>
        <v>238847</v>
      </c>
      <c r="P18" s="12">
        <f>D18+E18-O18</f>
        <v>938193</v>
      </c>
    </row>
    <row r="19" spans="1:166" ht="18.75" customHeight="1" x14ac:dyDescent="0.3">
      <c r="A19" s="70" t="s">
        <v>22</v>
      </c>
      <c r="B19" s="71"/>
      <c r="C19" s="72"/>
      <c r="D19" s="73">
        <f>SUM(D17:D18)</f>
        <v>1065260</v>
      </c>
      <c r="E19" s="74">
        <f>SUM(E17:E18)</f>
        <v>148780</v>
      </c>
      <c r="F19" s="74">
        <f>SUM(F17:F18)</f>
        <v>144490</v>
      </c>
      <c r="G19" s="74">
        <f>SUM(G17:G18)</f>
        <v>0</v>
      </c>
      <c r="H19" s="74">
        <f>SUM(H17:H18)</f>
        <v>0</v>
      </c>
      <c r="I19" s="74">
        <f>SUM(I17:I18)</f>
        <v>0</v>
      </c>
      <c r="J19" s="74">
        <f>SUM(J17:J18)</f>
        <v>0</v>
      </c>
      <c r="K19" s="74">
        <f>SUM(K17:K18)</f>
        <v>0</v>
      </c>
      <c r="L19" s="74">
        <f>SUM(L17:L18)</f>
        <v>15857</v>
      </c>
      <c r="M19" s="74">
        <f>SUM(M17:M18)</f>
        <v>78500</v>
      </c>
      <c r="N19" s="74">
        <f>SUM(N17:N18)</f>
        <v>37000</v>
      </c>
      <c r="O19" s="75">
        <f>SUM(O17:O18)</f>
        <v>275847</v>
      </c>
      <c r="P19" s="4">
        <f>D19+E19-O19</f>
        <v>938193</v>
      </c>
    </row>
    <row r="20" spans="1:166" s="59" customFormat="1" ht="17.399999999999999" x14ac:dyDescent="0.3">
      <c r="A20" s="76" t="s">
        <v>34</v>
      </c>
      <c r="B20" s="77"/>
      <c r="C20" s="78"/>
      <c r="D20" s="79">
        <f>D16+D19</f>
        <v>1085804.99</v>
      </c>
      <c r="E20" s="15">
        <f>E19+E16</f>
        <v>203698</v>
      </c>
      <c r="F20" s="15">
        <f>F16+F19</f>
        <v>152262.09</v>
      </c>
      <c r="G20" s="15">
        <f>G16+G19</f>
        <v>10798.91</v>
      </c>
      <c r="H20" s="15">
        <f>H16+H19</f>
        <v>2500</v>
      </c>
      <c r="I20" s="15">
        <f>I16+I19</f>
        <v>1316.7</v>
      </c>
      <c r="J20" s="15">
        <f>J16+J19</f>
        <v>3194.6</v>
      </c>
      <c r="K20" s="15">
        <f>K16+K19</f>
        <v>2000</v>
      </c>
      <c r="L20" s="15">
        <f>L16+L19</f>
        <v>26727</v>
      </c>
      <c r="M20" s="15">
        <f>M19+M16</f>
        <v>96879.07</v>
      </c>
      <c r="N20" s="15">
        <f>N16+N19</f>
        <v>37000</v>
      </c>
      <c r="O20" s="15">
        <f>O19+O16</f>
        <v>332678.37</v>
      </c>
      <c r="P20" s="15">
        <f>P19+P16</f>
        <v>956824.62000000011</v>
      </c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</row>
    <row r="22" spans="1:166" x14ac:dyDescent="0.3">
      <c r="K22" s="62"/>
      <c r="O22" s="51"/>
      <c r="Q22" s="51"/>
    </row>
    <row r="23" spans="1:166" x14ac:dyDescent="0.3">
      <c r="L23" s="63"/>
      <c r="P23" s="51"/>
    </row>
    <row r="24" spans="1:166" x14ac:dyDescent="0.3">
      <c r="L24" s="63"/>
    </row>
    <row r="25" spans="1:166" x14ac:dyDescent="0.3">
      <c r="P25" s="51"/>
    </row>
    <row r="26" spans="1:166" x14ac:dyDescent="0.3">
      <c r="P26" s="51"/>
    </row>
    <row r="27" spans="1:166" x14ac:dyDescent="0.3">
      <c r="P27" s="51"/>
    </row>
    <row r="28" spans="1:166" x14ac:dyDescent="0.3">
      <c r="O28" s="51"/>
    </row>
    <row r="29" spans="1:166" x14ac:dyDescent="0.3">
      <c r="P29" s="51"/>
    </row>
    <row r="32" spans="1:166" x14ac:dyDescent="0.3">
      <c r="K32" s="51"/>
      <c r="M32" s="51"/>
    </row>
    <row r="35" spans="11:15" x14ac:dyDescent="0.3">
      <c r="K35" s="51"/>
      <c r="M35" s="51"/>
    </row>
    <row r="36" spans="11:15" x14ac:dyDescent="0.3">
      <c r="M36" s="51"/>
      <c r="O36" s="51"/>
    </row>
  </sheetData>
  <mergeCells count="27">
    <mergeCell ref="A19:C19"/>
    <mergeCell ref="A20:C20"/>
    <mergeCell ref="E7:P7"/>
    <mergeCell ref="A6:P6"/>
    <mergeCell ref="A8:A15"/>
    <mergeCell ref="B8:B15"/>
    <mergeCell ref="A16:C16"/>
    <mergeCell ref="A1:P1"/>
    <mergeCell ref="A2:P2"/>
    <mergeCell ref="A3:A5"/>
    <mergeCell ref="B3:B5"/>
    <mergeCell ref="C3:C5"/>
    <mergeCell ref="D3:D5"/>
    <mergeCell ref="E3:E5"/>
    <mergeCell ref="F3:O3"/>
    <mergeCell ref="P3:P5"/>
    <mergeCell ref="F4:F5"/>
    <mergeCell ref="N4:N5"/>
    <mergeCell ref="O4:O5"/>
    <mergeCell ref="A7:C7"/>
    <mergeCell ref="J4:J5"/>
    <mergeCell ref="K4:K5"/>
    <mergeCell ref="L4:L5"/>
    <mergeCell ref="M4:M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2017-11-21T14:31:44Z</dcterms:modified>
</cp:coreProperties>
</file>