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E21" i="1"/>
  <c r="F21" i="1"/>
  <c r="G21" i="1"/>
  <c r="H21" i="1"/>
  <c r="I21" i="1"/>
  <c r="J21" i="1"/>
  <c r="K21" i="1"/>
  <c r="L21" i="1"/>
  <c r="M21" i="1"/>
  <c r="N21" i="1"/>
  <c r="F20" i="1"/>
  <c r="M20" i="1" l="1"/>
  <c r="J20" i="1"/>
  <c r="I20" i="1"/>
  <c r="H20" i="1"/>
  <c r="G20" i="1"/>
  <c r="L19" i="1"/>
  <c r="K19" i="1"/>
  <c r="K20" i="1" s="1"/>
  <c r="D19" i="1"/>
  <c r="N18" i="1"/>
  <c r="O18" i="1" s="1"/>
  <c r="E20" i="1"/>
  <c r="N17" i="1"/>
  <c r="M16" i="1"/>
  <c r="K16" i="1"/>
  <c r="J16" i="1"/>
  <c r="H16" i="1"/>
  <c r="G16" i="1"/>
  <c r="L15" i="1"/>
  <c r="I15" i="1"/>
  <c r="E15" i="1"/>
  <c r="D15" i="1"/>
  <c r="L14" i="1"/>
  <c r="F14" i="1"/>
  <c r="E14" i="1"/>
  <c r="N13" i="1"/>
  <c r="D13" i="1"/>
  <c r="N12" i="1"/>
  <c r="D12" i="1"/>
  <c r="N11" i="1"/>
  <c r="D11" i="1"/>
  <c r="N10" i="1"/>
  <c r="D10" i="1"/>
  <c r="I9" i="1"/>
  <c r="D9" i="1"/>
  <c r="N8" i="1"/>
  <c r="D8" i="1"/>
  <c r="A1" i="1"/>
  <c r="O10" i="1" l="1"/>
  <c r="O12" i="1"/>
  <c r="E16" i="1"/>
  <c r="O11" i="1"/>
  <c r="N19" i="1"/>
  <c r="O19" i="1" s="1"/>
  <c r="O20" i="1" s="1"/>
  <c r="O13" i="1"/>
  <c r="L16" i="1"/>
  <c r="N15" i="1"/>
  <c r="O15" i="1" s="1"/>
  <c r="I16" i="1"/>
  <c r="N14" i="1"/>
  <c r="O14" i="1" s="1"/>
  <c r="F16" i="1"/>
  <c r="D16" i="1"/>
  <c r="D21" i="1" s="1"/>
  <c r="D7" i="1" s="1"/>
  <c r="L20" i="1"/>
  <c r="D20" i="1"/>
  <c r="O8" i="1"/>
  <c r="N9" i="1"/>
  <c r="O17" i="1"/>
  <c r="N16" i="1" l="1"/>
  <c r="O16" i="1" s="1"/>
  <c r="O21" i="1" s="1"/>
  <c r="O9" i="1"/>
</calcChain>
</file>

<file path=xl/sharedStrings.xml><?xml version="1.0" encoding="utf-8"?>
<sst xmlns="http://schemas.openxmlformats.org/spreadsheetml/2006/main" count="37" uniqueCount="36">
  <si>
    <t>финансовый отчет о расходовании денежных средств за IIIквартал 2017 года</t>
  </si>
  <si>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</si>
  <si>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</si>
  <si>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</si>
  <si>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</si>
  <si>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</si>
  <si>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Статьи расходов</t>
  </si>
  <si>
    <t>Остаток на конец периода</t>
  </si>
  <si>
    <t xml:space="preserve">Материальные расходы </t>
  </si>
  <si>
    <t>Водоснабжение</t>
  </si>
  <si>
    <t>Электро-энергия</t>
  </si>
  <si>
    <t>Банковское обслужи-вание</t>
  </si>
  <si>
    <t>Связь</t>
  </si>
  <si>
    <t>Налоги</t>
  </si>
  <si>
    <t>ЗП</t>
  </si>
  <si>
    <t>Оплата стоматологических услуг</t>
  </si>
  <si>
    <t>Итого</t>
  </si>
  <si>
    <t>СЕНТЯБРЬ</t>
  </si>
  <si>
    <t>Остаток денежных средств на 01.09.2017</t>
  </si>
  <si>
    <t>Центр помощи детям "Звездный дождь"</t>
  </si>
  <si>
    <t>ИП Чинькова Юлия Викторовна</t>
  </si>
  <si>
    <t>ЧОО ООБФ "Российский детский фонд"</t>
  </si>
  <si>
    <t>ООО ТД "Профторгэксперт"</t>
  </si>
  <si>
    <t>ООО "Ай Ти Вектор"</t>
  </si>
  <si>
    <t>ПАО Сбербанк</t>
  </si>
  <si>
    <t>ООО "Беркут"</t>
  </si>
  <si>
    <t>Пожертвование от физических лиц (Сбербанк)</t>
  </si>
  <si>
    <t>Итого:</t>
  </si>
  <si>
    <t>Солнечная улыбка</t>
  </si>
  <si>
    <t>Наличные, ящик для сбора пожертвований</t>
  </si>
  <si>
    <t>Филиал ОАО "МРСК Урала"-"Челябэнерго"</t>
  </si>
  <si>
    <t>Ресурсный центр для социально ориентированных некоммерческих организаций и инициативных групп по организации программ летнего отдыха для детей и подростков с синдромом Дауна и расстройством аутистического спектра.</t>
  </si>
  <si>
    <t>Благотворительный фонд поддержки семьи, материнства и детства «Покров»</t>
  </si>
  <si>
    <t xml:space="preserve">ИТОГО: </t>
  </si>
  <si>
    <t>Информационные проекты в поддержку детей с особенностями в развитие</t>
  </si>
  <si>
    <t>Возмещение денежных средств из Фонда Социального Страхования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</si>
</sst>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3" tint="-0.49998474074526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" fontId="2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2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9" fontId="2" fillId="0" borderId="0" xfId="0" applyNumberFormat="1" applyFont="1" applyFill="1"/>
    <xf numFmtId="4" fontId="2" fillId="0" borderId="0" xfId="0" applyNumberFormat="1" applyFont="1" applyFill="1"/>
    <xf numFmtId="0" fontId="4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/>
    <xf numFmtId="4" fontId="8" fillId="3" borderId="1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5;&#1088;\Desktop\&#1088;&#1072;&#1089;&#1093;&#1086;&#1076;&#1099;%202014-2016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ьный"/>
      <sheetName val="Скоректированный"/>
      <sheetName val="май2017 (2)"/>
      <sheetName val="январь"/>
      <sheetName val="февраль"/>
      <sheetName val="март1"/>
      <sheetName val="апрель"/>
      <sheetName val="май"/>
      <sheetName val="июнь"/>
      <sheetName val="июльь"/>
      <sheetName val="август (2)"/>
      <sheetName val="август"/>
      <sheetName val="июль"/>
      <sheetName val="март"/>
      <sheetName val="Лист2"/>
      <sheetName val="Лист3"/>
      <sheetName val="Лист1"/>
      <sheetName val="сент"/>
      <sheetName val="окт"/>
      <sheetName val="окт (2)"/>
      <sheetName val="ноябрь"/>
      <sheetName val="декабрь"/>
      <sheetName val="янв 2015"/>
      <sheetName val="янв "/>
      <sheetName val="февр 2015"/>
      <sheetName val="март 2015"/>
      <sheetName val="апрель15"/>
      <sheetName val="май15"/>
      <sheetName val="июнь 2015"/>
      <sheetName val="июль 2015"/>
      <sheetName val="август 2015 "/>
      <sheetName val="сентябрь 2015"/>
      <sheetName val="октябрь 2015"/>
      <sheetName val="ноябрь 2015"/>
      <sheetName val="декабрь 2015"/>
      <sheetName val="январь 2016"/>
      <sheetName val="февраль 2016"/>
      <sheetName val="март 2016"/>
      <sheetName val="апрель 2016"/>
      <sheetName val="май 2016"/>
      <sheetName val="июнь 2016"/>
      <sheetName val="июль 2016 (2)"/>
      <sheetName val="август 2016"/>
      <sheetName val="сентябрь2016"/>
      <sheetName val="октябрь"/>
      <sheetName val="ноябрь 2016"/>
      <sheetName val="декабрь 2016"/>
      <sheetName val="январь 2017"/>
      <sheetName val="июль 2016"/>
      <sheetName val="февраль 2017"/>
      <sheetName val="март 2017"/>
      <sheetName val="апрель 2017"/>
      <sheetName val="май2017"/>
      <sheetName val="июнь2017"/>
      <sheetName val="июль2017"/>
      <sheetName val="август2017"/>
      <sheetName val="сентябрь 2017"/>
      <sheetName val="октябрь2017"/>
      <sheetName val="Лист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A1" t="str">
            <v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/>
          <cell r="V1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5">
          <cell r="U15">
            <v>13.928499999998166</v>
          </cell>
        </row>
      </sheetData>
      <sheetData sheetId="54">
        <row r="36">
          <cell r="U36">
            <v>5092.8624</v>
          </cell>
        </row>
        <row r="42">
          <cell r="U42">
            <v>19.012000000000079</v>
          </cell>
        </row>
      </sheetData>
      <sheetData sheetId="55">
        <row r="8">
          <cell r="U8">
            <v>74.140000000000327</v>
          </cell>
        </row>
        <row r="13">
          <cell r="U13">
            <v>891.95000000000073</v>
          </cell>
        </row>
        <row r="17">
          <cell r="U17">
            <v>4233.32</v>
          </cell>
        </row>
        <row r="44">
          <cell r="U44">
            <v>44410.369100000047</v>
          </cell>
        </row>
        <row r="52">
          <cell r="U52">
            <v>164141</v>
          </cell>
        </row>
      </sheetData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A10" zoomScale="63" zoomScaleNormal="63" workbookViewId="0">
      <selection activeCell="A7" sqref="A7:C7"/>
    </sheetView>
  </sheetViews>
  <sheetFormatPr defaultRowHeight="15.6" x14ac:dyDescent="0.3"/>
  <cols>
    <col min="1" max="1" width="3.109375" style="3" customWidth="1"/>
    <col min="2" max="2" width="39.109375" style="3" customWidth="1"/>
    <col min="3" max="3" width="34" style="3" customWidth="1"/>
    <col min="4" max="4" width="16" style="3" customWidth="1"/>
    <col min="5" max="5" width="20.6640625" style="31" customWidth="1"/>
    <col min="6" max="6" width="18.88671875" style="31" customWidth="1"/>
    <col min="7" max="7" width="13.44140625" style="3" customWidth="1"/>
    <col min="8" max="8" width="12.21875" style="3" customWidth="1"/>
    <col min="9" max="9" width="12.33203125" style="3" customWidth="1"/>
    <col min="10" max="10" width="12.88671875" style="3" customWidth="1"/>
    <col min="11" max="11" width="14.5546875" style="3" customWidth="1"/>
    <col min="12" max="12" width="16.109375" style="3" customWidth="1"/>
    <col min="13" max="13" width="14.33203125" style="3" customWidth="1"/>
    <col min="14" max="14" width="16.44140625" style="3" customWidth="1"/>
    <col min="15" max="15" width="19.21875" style="3" customWidth="1"/>
    <col min="16" max="16" width="13" style="3" customWidth="1"/>
    <col min="17" max="17" width="10" style="3" bestFit="1" customWidth="1"/>
    <col min="18" max="16384" width="8.88671875" style="3"/>
  </cols>
  <sheetData>
    <row r="1" spans="1:15" ht="17.399999999999999" customHeight="1" x14ac:dyDescent="0.3">
      <c r="A1" s="65" t="str">
        <f>'[1]май 2016'!A1:V1</f>
        <v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s="4" customFormat="1" ht="17.399999999999999" customHeight="1" x14ac:dyDescent="0.3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.399999999999999" customHeight="1" x14ac:dyDescent="0.3">
      <c r="A3" s="67" t="s">
        <v>1</v>
      </c>
      <c r="B3" s="45" t="s">
        <v>2</v>
      </c>
      <c r="C3" s="67" t="s">
        <v>3</v>
      </c>
      <c r="D3" s="68" t="s">
        <v>4</v>
      </c>
      <c r="E3" s="45" t="s">
        <v>5</v>
      </c>
      <c r="F3" s="69" t="s">
        <v>6</v>
      </c>
      <c r="G3" s="70"/>
      <c r="H3" s="70"/>
      <c r="I3" s="70"/>
      <c r="J3" s="70"/>
      <c r="K3" s="70"/>
      <c r="L3" s="70"/>
      <c r="M3" s="70"/>
      <c r="N3" s="71"/>
      <c r="O3" s="45" t="s">
        <v>7</v>
      </c>
    </row>
    <row r="4" spans="1:15" ht="30" customHeight="1" x14ac:dyDescent="0.3">
      <c r="A4" s="67"/>
      <c r="B4" s="46"/>
      <c r="C4" s="67"/>
      <c r="D4" s="68"/>
      <c r="E4" s="46"/>
      <c r="F4" s="68" t="s">
        <v>8</v>
      </c>
      <c r="G4" s="45" t="s">
        <v>9</v>
      </c>
      <c r="H4" s="64" t="s">
        <v>10</v>
      </c>
      <c r="I4" s="57" t="s">
        <v>11</v>
      </c>
      <c r="J4" s="57" t="s">
        <v>12</v>
      </c>
      <c r="K4" s="57" t="s">
        <v>13</v>
      </c>
      <c r="L4" s="57" t="s">
        <v>14</v>
      </c>
      <c r="M4" s="57" t="s">
        <v>15</v>
      </c>
      <c r="N4" s="57" t="s">
        <v>16</v>
      </c>
      <c r="O4" s="46"/>
    </row>
    <row r="5" spans="1:15" ht="61.5" customHeight="1" x14ac:dyDescent="0.3">
      <c r="A5" s="67"/>
      <c r="B5" s="47"/>
      <c r="C5" s="67"/>
      <c r="D5" s="68"/>
      <c r="E5" s="47"/>
      <c r="F5" s="68"/>
      <c r="G5" s="47"/>
      <c r="H5" s="64"/>
      <c r="I5" s="58"/>
      <c r="J5" s="58"/>
      <c r="K5" s="58"/>
      <c r="L5" s="58"/>
      <c r="M5" s="58"/>
      <c r="N5" s="58"/>
      <c r="O5" s="47"/>
    </row>
    <row r="6" spans="1:15" x14ac:dyDescent="0.3">
      <c r="A6" s="59" t="s">
        <v>17</v>
      </c>
      <c r="B6" s="60"/>
      <c r="C6" s="60"/>
      <c r="D6" s="60"/>
      <c r="E6" s="60"/>
      <c r="F6" s="60"/>
      <c r="G6" s="60"/>
      <c r="H6" s="61"/>
      <c r="I6" s="5"/>
      <c r="J6" s="5"/>
      <c r="K6" s="1"/>
      <c r="L6" s="6"/>
      <c r="M6" s="5"/>
      <c r="N6" s="5"/>
      <c r="O6" s="7"/>
    </row>
    <row r="7" spans="1:15" ht="35.25" customHeight="1" x14ac:dyDescent="0.3">
      <c r="A7" s="62" t="s">
        <v>18</v>
      </c>
      <c r="B7" s="63"/>
      <c r="C7" s="63"/>
      <c r="D7" s="8">
        <f>D21</f>
        <v>218876.58200000005</v>
      </c>
      <c r="E7" s="5"/>
      <c r="F7" s="72"/>
      <c r="G7" s="5"/>
      <c r="H7" s="5"/>
      <c r="I7" s="5"/>
      <c r="J7" s="5"/>
      <c r="K7" s="1"/>
      <c r="L7" s="6"/>
      <c r="M7" s="5"/>
      <c r="N7" s="5"/>
      <c r="O7" s="7"/>
    </row>
    <row r="8" spans="1:15" ht="27.6" customHeight="1" x14ac:dyDescent="0.3">
      <c r="A8" s="48">
        <v>1</v>
      </c>
      <c r="B8" s="45" t="s">
        <v>19</v>
      </c>
      <c r="C8" s="9" t="s">
        <v>20</v>
      </c>
      <c r="D8" s="10">
        <f>[1]август2017!U8</f>
        <v>74.140000000000327</v>
      </c>
      <c r="E8" s="11">
        <v>2000</v>
      </c>
      <c r="F8" s="12">
        <v>4</v>
      </c>
      <c r="G8" s="1"/>
      <c r="H8" s="1"/>
      <c r="I8" s="1">
        <v>35</v>
      </c>
      <c r="J8" s="1">
        <v>2000</v>
      </c>
      <c r="K8" s="1"/>
      <c r="L8" s="1"/>
      <c r="M8" s="13"/>
      <c r="N8" s="14">
        <f t="shared" ref="N8:N15" si="0">SUM(F8:M8)</f>
        <v>2039</v>
      </c>
      <c r="O8" s="1">
        <f t="shared" ref="O8:O19" si="1">D8+E8-N8</f>
        <v>35.140000000000327</v>
      </c>
    </row>
    <row r="9" spans="1:15" ht="39" customHeight="1" x14ac:dyDescent="0.3">
      <c r="A9" s="49"/>
      <c r="B9" s="46"/>
      <c r="C9" s="9" t="s">
        <v>21</v>
      </c>
      <c r="D9" s="1">
        <f>[1]август2017!U13</f>
        <v>891.95000000000073</v>
      </c>
      <c r="E9" s="15"/>
      <c r="F9" s="16"/>
      <c r="G9" s="1">
        <v>510.35</v>
      </c>
      <c r="H9" s="1"/>
      <c r="I9" s="1">
        <f>298.76</f>
        <v>298.76</v>
      </c>
      <c r="J9" s="1"/>
      <c r="K9" s="14"/>
      <c r="L9" s="14"/>
      <c r="M9" s="14"/>
      <c r="N9" s="14">
        <f t="shared" si="0"/>
        <v>809.11</v>
      </c>
      <c r="O9" s="1">
        <f t="shared" si="1"/>
        <v>82.840000000000714</v>
      </c>
    </row>
    <row r="10" spans="1:15" ht="30" customHeight="1" x14ac:dyDescent="0.3">
      <c r="A10" s="49"/>
      <c r="B10" s="46"/>
      <c r="C10" s="9" t="s">
        <v>22</v>
      </c>
      <c r="D10" s="1">
        <f>[1]июнь2017!U15</f>
        <v>13.928499999998166</v>
      </c>
      <c r="E10" s="15"/>
      <c r="F10" s="16"/>
      <c r="G10" s="1"/>
      <c r="H10" s="1"/>
      <c r="I10" s="1"/>
      <c r="J10" s="1"/>
      <c r="K10" s="14"/>
      <c r="L10" s="14"/>
      <c r="M10" s="14"/>
      <c r="N10" s="14">
        <f t="shared" si="0"/>
        <v>0</v>
      </c>
      <c r="O10" s="1">
        <f t="shared" si="1"/>
        <v>13.928499999998166</v>
      </c>
    </row>
    <row r="11" spans="1:15" ht="22.2" customHeight="1" x14ac:dyDescent="0.3">
      <c r="A11" s="49"/>
      <c r="B11" s="46"/>
      <c r="C11" s="9" t="s">
        <v>23</v>
      </c>
      <c r="D11" s="1">
        <f>[1]август2017!U17</f>
        <v>4233.32</v>
      </c>
      <c r="E11" s="15">
        <v>5000</v>
      </c>
      <c r="F11" s="16"/>
      <c r="G11" s="1"/>
      <c r="H11" s="1"/>
      <c r="I11" s="1">
        <v>70</v>
      </c>
      <c r="J11" s="1"/>
      <c r="K11" s="14"/>
      <c r="L11" s="14"/>
      <c r="M11" s="14"/>
      <c r="N11" s="14">
        <f t="shared" si="0"/>
        <v>70</v>
      </c>
      <c r="O11" s="1">
        <f t="shared" si="1"/>
        <v>9163.32</v>
      </c>
    </row>
    <row r="12" spans="1:15" ht="22.8" customHeight="1" x14ac:dyDescent="0.3">
      <c r="A12" s="49"/>
      <c r="B12" s="46"/>
      <c r="C12" s="9" t="s">
        <v>24</v>
      </c>
      <c r="D12" s="14">
        <f>[1]июль2017!U36</f>
        <v>5092.8624</v>
      </c>
      <c r="E12" s="17"/>
      <c r="F12" s="16"/>
      <c r="G12" s="14"/>
      <c r="H12" s="14"/>
      <c r="I12" s="14"/>
      <c r="J12" s="14"/>
      <c r="K12" s="14"/>
      <c r="L12" s="14"/>
      <c r="M12" s="14"/>
      <c r="N12" s="14">
        <f t="shared" si="0"/>
        <v>0</v>
      </c>
      <c r="O12" s="1">
        <f t="shared" si="1"/>
        <v>5092.8624</v>
      </c>
    </row>
    <row r="13" spans="1:15" ht="25.8" customHeight="1" x14ac:dyDescent="0.3">
      <c r="A13" s="49"/>
      <c r="B13" s="46"/>
      <c r="C13" s="9" t="s">
        <v>25</v>
      </c>
      <c r="D13" s="14">
        <f>[1]июль2017!U42</f>
        <v>19.012000000000079</v>
      </c>
      <c r="E13" s="17"/>
      <c r="F13" s="16"/>
      <c r="G13" s="14"/>
      <c r="H13" s="14"/>
      <c r="I13" s="14"/>
      <c r="J13" s="14"/>
      <c r="K13" s="14"/>
      <c r="L13" s="14"/>
      <c r="M13" s="14"/>
      <c r="N13" s="14">
        <f t="shared" si="0"/>
        <v>0</v>
      </c>
      <c r="O13" s="1">
        <f t="shared" si="1"/>
        <v>19.012000000000079</v>
      </c>
    </row>
    <row r="14" spans="1:15" ht="52.8" customHeight="1" x14ac:dyDescent="0.3">
      <c r="A14" s="49"/>
      <c r="B14" s="46"/>
      <c r="C14" s="9" t="s">
        <v>35</v>
      </c>
      <c r="D14" s="14">
        <v>0</v>
      </c>
      <c r="E14" s="17">
        <f>2909.68+58034.41</f>
        <v>60944.090000000004</v>
      </c>
      <c r="F14" s="16">
        <f>11500+96</f>
        <v>11596</v>
      </c>
      <c r="G14" s="14"/>
      <c r="H14" s="14">
        <v>3205</v>
      </c>
      <c r="I14" s="14"/>
      <c r="J14" s="14"/>
      <c r="K14" s="14"/>
      <c r="L14" s="14">
        <f>15950.31+14499.67</f>
        <v>30449.98</v>
      </c>
      <c r="M14" s="14">
        <v>12129.67</v>
      </c>
      <c r="N14" s="14">
        <f t="shared" si="0"/>
        <v>57380.649999999994</v>
      </c>
      <c r="O14" s="1">
        <f t="shared" si="1"/>
        <v>3563.4400000000096</v>
      </c>
    </row>
    <row r="15" spans="1:15" s="22" customFormat="1" ht="33" customHeight="1" x14ac:dyDescent="0.3">
      <c r="A15" s="50"/>
      <c r="B15" s="47"/>
      <c r="C15" s="18" t="s">
        <v>26</v>
      </c>
      <c r="D15" s="19">
        <f>[1]август2017!U44</f>
        <v>44410.369100000047</v>
      </c>
      <c r="E15" s="20">
        <f>25000+2500+1000</f>
        <v>28500</v>
      </c>
      <c r="F15" s="21"/>
      <c r="G15" s="19"/>
      <c r="H15" s="19"/>
      <c r="I15" s="19">
        <f>126.5+70+314.56+1600</f>
        <v>2111.06</v>
      </c>
      <c r="J15" s="19"/>
      <c r="K15" s="19"/>
      <c r="L15" s="19">
        <f>56397.86+3001+4276+4550</f>
        <v>68224.86</v>
      </c>
      <c r="M15" s="19"/>
      <c r="N15" s="14">
        <f t="shared" si="0"/>
        <v>70335.92</v>
      </c>
      <c r="O15" s="1">
        <f t="shared" si="1"/>
        <v>2574.4491000000417</v>
      </c>
    </row>
    <row r="16" spans="1:15" ht="16.8" customHeight="1" x14ac:dyDescent="0.3">
      <c r="A16" s="55" t="s">
        <v>27</v>
      </c>
      <c r="B16" s="56"/>
      <c r="C16" s="37"/>
      <c r="D16" s="38">
        <f t="shared" ref="D16:L16" si="2">SUM(D8:D15)</f>
        <v>54735.582000000046</v>
      </c>
      <c r="E16" s="39">
        <f t="shared" si="2"/>
        <v>96444.09</v>
      </c>
      <c r="F16" s="38">
        <f t="shared" si="2"/>
        <v>11600</v>
      </c>
      <c r="G16" s="38">
        <f t="shared" si="2"/>
        <v>510.35</v>
      </c>
      <c r="H16" s="38">
        <f t="shared" si="2"/>
        <v>3205</v>
      </c>
      <c r="I16" s="38">
        <f t="shared" si="2"/>
        <v>2514.8199999999997</v>
      </c>
      <c r="J16" s="38">
        <f t="shared" si="2"/>
        <v>2000</v>
      </c>
      <c r="K16" s="38">
        <f t="shared" si="2"/>
        <v>0</v>
      </c>
      <c r="L16" s="38">
        <f t="shared" si="2"/>
        <v>98674.84</v>
      </c>
      <c r="M16" s="38">
        <f>SUM(M9:M15)</f>
        <v>12129.67</v>
      </c>
      <c r="N16" s="40">
        <f>SUM(N8:N15)</f>
        <v>130634.68</v>
      </c>
      <c r="O16" s="38">
        <f t="shared" si="1"/>
        <v>20544.992000000057</v>
      </c>
    </row>
    <row r="17" spans="1:15" ht="30.6" customHeight="1" x14ac:dyDescent="0.3">
      <c r="A17" s="23">
        <v>2</v>
      </c>
      <c r="B17" s="6" t="s">
        <v>28</v>
      </c>
      <c r="C17" s="9" t="s">
        <v>29</v>
      </c>
      <c r="D17" s="12">
        <v>0</v>
      </c>
      <c r="E17" s="15"/>
      <c r="F17" s="15"/>
      <c r="G17" s="24"/>
      <c r="H17" s="13"/>
      <c r="I17" s="13"/>
      <c r="J17" s="13"/>
      <c r="K17" s="13"/>
      <c r="L17" s="13"/>
      <c r="M17" s="1"/>
      <c r="N17" s="14">
        <f>M17</f>
        <v>0</v>
      </c>
      <c r="O17" s="1">
        <f t="shared" si="1"/>
        <v>0</v>
      </c>
    </row>
    <row r="18" spans="1:15" ht="51.6" customHeight="1" x14ac:dyDescent="0.3">
      <c r="A18" s="23">
        <v>3</v>
      </c>
      <c r="B18" s="35" t="s">
        <v>34</v>
      </c>
      <c r="C18" s="25" t="s">
        <v>30</v>
      </c>
      <c r="D18" s="26">
        <v>0</v>
      </c>
      <c r="E18" s="27">
        <v>1065260</v>
      </c>
      <c r="F18" s="27"/>
      <c r="G18" s="28"/>
      <c r="H18" s="29"/>
      <c r="I18" s="29"/>
      <c r="J18" s="29"/>
      <c r="K18" s="30"/>
      <c r="L18" s="30"/>
      <c r="M18" s="2"/>
      <c r="N18" s="30">
        <f>SUM(F18:M18)</f>
        <v>0</v>
      </c>
      <c r="O18" s="1">
        <f t="shared" si="1"/>
        <v>1065260</v>
      </c>
    </row>
    <row r="19" spans="1:15" ht="106.2" customHeight="1" x14ac:dyDescent="0.3">
      <c r="A19" s="23">
        <v>4</v>
      </c>
      <c r="B19" s="36" t="s">
        <v>31</v>
      </c>
      <c r="C19" s="25" t="s">
        <v>32</v>
      </c>
      <c r="D19" s="26">
        <f>[1]август2017!U52</f>
        <v>164141</v>
      </c>
      <c r="E19" s="27"/>
      <c r="F19" s="27">
        <v>99860</v>
      </c>
      <c r="G19" s="28"/>
      <c r="H19" s="29"/>
      <c r="I19" s="29"/>
      <c r="J19" s="29"/>
      <c r="K19" s="30">
        <f>8100+2600+81</f>
        <v>10781</v>
      </c>
      <c r="L19" s="30">
        <f>17618+17616+5266+11310+1690</f>
        <v>53500</v>
      </c>
      <c r="M19" s="2"/>
      <c r="N19" s="30">
        <f>SUM(F19:M19)</f>
        <v>164141</v>
      </c>
      <c r="O19" s="1">
        <f t="shared" si="1"/>
        <v>0</v>
      </c>
    </row>
    <row r="20" spans="1:15" ht="18.75" customHeight="1" x14ac:dyDescent="0.3">
      <c r="A20" s="51" t="s">
        <v>27</v>
      </c>
      <c r="B20" s="52"/>
      <c r="C20" s="41"/>
      <c r="D20" s="42">
        <f t="shared" ref="D20:M20" si="3">SUM(D17:D19)</f>
        <v>164141</v>
      </c>
      <c r="E20" s="38">
        <f t="shared" si="3"/>
        <v>1065260</v>
      </c>
      <c r="F20" s="38">
        <f t="shared" si="3"/>
        <v>99860</v>
      </c>
      <c r="G20" s="38">
        <f t="shared" si="3"/>
        <v>0</v>
      </c>
      <c r="H20" s="38">
        <f t="shared" si="3"/>
        <v>0</v>
      </c>
      <c r="I20" s="38">
        <f t="shared" si="3"/>
        <v>0</v>
      </c>
      <c r="J20" s="38">
        <f t="shared" si="3"/>
        <v>0</v>
      </c>
      <c r="K20" s="38">
        <f t="shared" si="3"/>
        <v>10781</v>
      </c>
      <c r="L20" s="38">
        <f t="shared" si="3"/>
        <v>53500</v>
      </c>
      <c r="M20" s="38">
        <f t="shared" si="3"/>
        <v>0</v>
      </c>
      <c r="N20" s="38">
        <f t="shared" ref="N20:O20" si="4">SUM(N17:N19)</f>
        <v>164141</v>
      </c>
      <c r="O20" s="38">
        <f t="shared" si="4"/>
        <v>1065260</v>
      </c>
    </row>
    <row r="21" spans="1:15" ht="21" x14ac:dyDescent="0.4">
      <c r="A21" s="53" t="s">
        <v>33</v>
      </c>
      <c r="B21" s="54"/>
      <c r="C21" s="43"/>
      <c r="D21" s="44">
        <f>D16+D20</f>
        <v>218876.58200000005</v>
      </c>
      <c r="E21" s="44">
        <f t="shared" ref="E21:O21" si="5">E16+E20</f>
        <v>1161704.0900000001</v>
      </c>
      <c r="F21" s="44">
        <f t="shared" si="5"/>
        <v>111460</v>
      </c>
      <c r="G21" s="44">
        <f t="shared" si="5"/>
        <v>510.35</v>
      </c>
      <c r="H21" s="44">
        <f t="shared" si="5"/>
        <v>3205</v>
      </c>
      <c r="I21" s="44">
        <f t="shared" si="5"/>
        <v>2514.8199999999997</v>
      </c>
      <c r="J21" s="44">
        <f t="shared" si="5"/>
        <v>2000</v>
      </c>
      <c r="K21" s="44">
        <f t="shared" si="5"/>
        <v>10781</v>
      </c>
      <c r="L21" s="44">
        <f t="shared" si="5"/>
        <v>152174.84</v>
      </c>
      <c r="M21" s="44">
        <f t="shared" si="5"/>
        <v>12129.67</v>
      </c>
      <c r="N21" s="44">
        <f t="shared" si="5"/>
        <v>294775.67999999999</v>
      </c>
      <c r="O21" s="44">
        <f t="shared" si="5"/>
        <v>1085804.9920000001</v>
      </c>
    </row>
    <row r="22" spans="1:15" x14ac:dyDescent="0.3">
      <c r="J22" s="32"/>
      <c r="N22" s="33"/>
    </row>
    <row r="23" spans="1:15" x14ac:dyDescent="0.3">
      <c r="K23" s="34"/>
      <c r="O23" s="33"/>
    </row>
    <row r="24" spans="1:15" x14ac:dyDescent="0.3">
      <c r="K24" s="34"/>
    </row>
    <row r="25" spans="1:15" x14ac:dyDescent="0.3">
      <c r="O25" s="33"/>
    </row>
    <row r="26" spans="1:15" x14ac:dyDescent="0.3">
      <c r="O26" s="33"/>
    </row>
    <row r="27" spans="1:15" x14ac:dyDescent="0.3">
      <c r="O27" s="33"/>
    </row>
    <row r="28" spans="1:15" x14ac:dyDescent="0.3">
      <c r="N28" s="33"/>
    </row>
    <row r="29" spans="1:15" x14ac:dyDescent="0.3">
      <c r="O29" s="33"/>
    </row>
    <row r="32" spans="1:15" x14ac:dyDescent="0.3">
      <c r="J32" s="33"/>
      <c r="L32" s="33"/>
    </row>
    <row r="35" spans="10:14" x14ac:dyDescent="0.3">
      <c r="J35" s="33"/>
      <c r="L35" s="33"/>
    </row>
    <row r="36" spans="10:14" x14ac:dyDescent="0.3">
      <c r="L36" s="33"/>
      <c r="N36" s="33"/>
    </row>
  </sheetData>
  <mergeCells count="25">
    <mergeCell ref="A1:O1"/>
    <mergeCell ref="A2:O2"/>
    <mergeCell ref="A3:A5"/>
    <mergeCell ref="B3:B5"/>
    <mergeCell ref="C3:C5"/>
    <mergeCell ref="D3:D5"/>
    <mergeCell ref="E3:E5"/>
    <mergeCell ref="F3:N3"/>
    <mergeCell ref="O3:O5"/>
    <mergeCell ref="F4:F5"/>
    <mergeCell ref="M4:M5"/>
    <mergeCell ref="N4:N5"/>
    <mergeCell ref="A6:H6"/>
    <mergeCell ref="A7:C7"/>
    <mergeCell ref="I4:I5"/>
    <mergeCell ref="J4:J5"/>
    <mergeCell ref="K4:K5"/>
    <mergeCell ref="L4:L5"/>
    <mergeCell ref="G4:G5"/>
    <mergeCell ref="H4:H5"/>
    <mergeCell ref="B8:B15"/>
    <mergeCell ref="A8:A15"/>
    <mergeCell ref="A20:B20"/>
    <mergeCell ref="A21:B21"/>
    <mergeCell ref="A16:B16"/>
  </mergeCells>
  <pageMargins left="0.7" right="0.7" top="0.75" bottom="0.75" header="0.3" footer="0.3"/>
  <pageSetup paperSize="9" orientation="portrait" r:id="rId1"/>
  <ignoredErrors>
    <ignoredError sqref="M16" formula="1"/>
    <ignoredError sqref="N18 N11 N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2017-10-17T05:33:59Z</dcterms:modified>
</cp:coreProperties>
</file>