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17" i="1" l="1"/>
  <c r="Q17" i="1" s="1"/>
  <c r="P8" i="1"/>
  <c r="P9" i="1"/>
  <c r="P10" i="1"/>
  <c r="P11" i="1"/>
  <c r="Q11" i="1" s="1"/>
  <c r="P12" i="1"/>
  <c r="P13" i="1"/>
  <c r="P14" i="1"/>
  <c r="Q14" i="1" s="1"/>
  <c r="P15" i="1"/>
  <c r="Q15" i="1" s="1"/>
  <c r="P16" i="1"/>
  <c r="Q16" i="1" s="1"/>
  <c r="P18" i="1"/>
  <c r="Q18" i="1" s="1"/>
  <c r="P19" i="1"/>
  <c r="L27" i="1"/>
  <c r="M26" i="1"/>
  <c r="N26" i="1"/>
  <c r="O26" i="1"/>
  <c r="P26" i="1"/>
  <c r="Q9" i="1"/>
  <c r="Q10" i="1"/>
  <c r="Q12" i="1"/>
  <c r="P7" i="1"/>
  <c r="L26" i="1"/>
  <c r="E26" i="1"/>
  <c r="D26" i="1"/>
  <c r="N25" i="1"/>
  <c r="M25" i="1"/>
  <c r="F25" i="1"/>
  <c r="F24" i="1"/>
  <c r="P24" i="1" s="1"/>
  <c r="Q23" i="1"/>
  <c r="Q22" i="1"/>
  <c r="O20" i="1"/>
  <c r="L20" i="1"/>
  <c r="K20" i="1"/>
  <c r="K27" i="1" s="1"/>
  <c r="J20" i="1"/>
  <c r="J27" i="1" s="1"/>
  <c r="I20" i="1"/>
  <c r="I27" i="1" s="1"/>
  <c r="H20" i="1"/>
  <c r="H27" i="1" s="1"/>
  <c r="G20" i="1"/>
  <c r="G27" i="1" s="1"/>
  <c r="F20" i="1"/>
  <c r="D19" i="1"/>
  <c r="D20" i="1" s="1"/>
  <c r="Q13" i="1"/>
  <c r="N8" i="1"/>
  <c r="N20" i="1" s="1"/>
  <c r="M8" i="1"/>
  <c r="M20" i="1" s="1"/>
  <c r="E8" i="1"/>
  <c r="E20" i="1" s="1"/>
  <c r="Q7" i="1"/>
  <c r="M27" i="1" l="1"/>
  <c r="P20" i="1"/>
  <c r="D27" i="1"/>
  <c r="N27" i="1"/>
  <c r="Q19" i="1"/>
  <c r="P25" i="1"/>
  <c r="Q25" i="1" s="1"/>
  <c r="O27" i="1"/>
  <c r="E27" i="1"/>
  <c r="Q24" i="1"/>
  <c r="F26" i="1"/>
  <c r="F27" i="1" s="1"/>
  <c r="Q26" i="1" l="1"/>
  <c r="Q8" i="1"/>
  <c r="P27" i="1"/>
  <c r="Q27" i="1" s="1"/>
  <c r="Q20" i="1" l="1"/>
</calcChain>
</file>

<file path=xl/sharedStrings.xml><?xml version="1.0" encoding="utf-8"?>
<sst xmlns="http://schemas.openxmlformats.org/spreadsheetml/2006/main" count="48" uniqueCount="47">
  <si>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</si>
  <si>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III квартал 2015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</si>
  <si>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</si>
  <si>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</si>
  <si>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</si>
  <si>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</si>
  <si>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</si>
  <si>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</si>
  <si>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</si>
  <si>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</si>
  <si>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</si>
  <si>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</si>
  <si>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</si>
  <si>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Банковское обслужи-вание</t>
  </si>
  <si>
    <t>Бухгалтер-ское обслуживание</t>
  </si>
  <si>
    <t>Транспортные расходы</t>
  </si>
  <si>
    <t>Налоги</t>
  </si>
  <si>
    <t>ЗП</t>
  </si>
  <si>
    <t>Оплата стоматологических услуг</t>
  </si>
  <si>
    <t>Итого</t>
  </si>
  <si>
    <t>Август</t>
  </si>
  <si>
    <t>Центр помощи детям "Звездный дождь"</t>
  </si>
  <si>
    <t>Чинькова Юлия Викторовна</t>
  </si>
  <si>
    <t>Копейский кирпичный завод</t>
  </si>
  <si>
    <t>ЧОО ООБФ "Российский детский фонд"</t>
  </si>
  <si>
    <t>ООО Техпромстрой</t>
  </si>
  <si>
    <t>ЧРБФ "Родная"</t>
  </si>
  <si>
    <t>Левченко Татьяна Львовна</t>
  </si>
  <si>
    <t>Гритчин Н.С.</t>
  </si>
  <si>
    <t>Головко С.А.</t>
  </si>
  <si>
    <t>Полегешко Е.В.</t>
  </si>
  <si>
    <t>Челябинский государственный театр кукол им. В. Вольховского</t>
  </si>
  <si>
    <t>Корректировка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</si>
  <si>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</si>
  <si>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</si>
  <si>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</si>
  <si>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</si>
  <si>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</si>
  <si>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</si>
  <si>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</si>
  <si>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Субсидия на реализацию мероприятий в соответствии с соцтально-значимым проектом "Сенсорно-моторное развитие детей с ментальными нарушениями" в 2015 году № 71 от 20.04.2015</t>
  </si>
  <si>
    <t>Управление социального развития Администрации города Челябинска</t>
  </si>
  <si>
    <t>Лето со смыслом</t>
  </si>
  <si>
    <t>Фонд помощи "Обнаженное сердце"</t>
  </si>
  <si>
    <t>ИТОГО</t>
  </si>
  <si>
    <t>Национальный благотворительный фонд"интерактивный проект 7715"</t>
  </si>
  <si>
    <t>Благотворительный кулинарный поединок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</si>
</sst>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0" fontId="2" fillId="0" borderId="0" xfId="0" applyFont="1" applyFill="1"/>
    <xf numFmtId="0" fontId="2" fillId="3" borderId="0" xfId="0" applyFont="1" applyFill="1"/>
    <xf numFmtId="4" fontId="2" fillId="3" borderId="0" xfId="0" applyNumberFormat="1" applyFont="1" applyFill="1"/>
    <xf numFmtId="0" fontId="2" fillId="0" borderId="0" xfId="0" applyFont="1" applyAlignment="1">
      <alignment horizontal="right" vertical="center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tabSelected="1" topLeftCell="A16" zoomScale="77" zoomScaleNormal="77" workbookViewId="0">
      <selection activeCell="K33" sqref="K33"/>
    </sheetView>
  </sheetViews>
  <sheetFormatPr defaultRowHeight="15.75" x14ac:dyDescent="0.25"/>
  <cols>
    <col min="1" max="1" width="3.140625" style="63" customWidth="1"/>
    <col min="2" max="2" width="23.140625" style="63" customWidth="1"/>
    <col min="3" max="3" width="29" style="63" customWidth="1"/>
    <col min="4" max="4" width="14.140625" style="63" customWidth="1"/>
    <col min="5" max="5" width="20.7109375" style="69" customWidth="1"/>
    <col min="6" max="6" width="12.5703125" style="69" customWidth="1"/>
    <col min="7" max="7" width="11" style="64" customWidth="1"/>
    <col min="8" max="8" width="11" style="63" customWidth="1"/>
    <col min="9" max="9" width="12" style="63" customWidth="1"/>
    <col min="10" max="10" width="11.7109375" style="63" customWidth="1"/>
    <col min="11" max="11" width="10.85546875" style="63" customWidth="1"/>
    <col min="12" max="12" width="10.5703125" style="63" customWidth="1"/>
    <col min="13" max="13" width="10.28515625" style="63" customWidth="1"/>
    <col min="14" max="14" width="12.5703125" style="63" customWidth="1"/>
    <col min="15" max="15" width="13.42578125" style="63" customWidth="1"/>
    <col min="16" max="16" width="15.28515625" style="63" customWidth="1"/>
    <col min="17" max="17" width="15" style="63" customWidth="1"/>
    <col min="18" max="18" width="11.140625" style="63" bestFit="1" customWidth="1"/>
    <col min="19" max="16384" width="9.140625" style="63"/>
  </cols>
  <sheetData>
    <row r="1" spans="1:143" ht="15.7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43" s="64" customFormat="1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43" ht="15" customHeight="1" x14ac:dyDescent="0.25">
      <c r="A3" s="5" t="s">
        <v>2</v>
      </c>
      <c r="B3" s="52" t="s">
        <v>3</v>
      </c>
      <c r="C3" s="53" t="s">
        <v>4</v>
      </c>
      <c r="D3" s="54" t="s">
        <v>5</v>
      </c>
      <c r="E3" s="52" t="s">
        <v>6</v>
      </c>
      <c r="F3" s="55" t="s">
        <v>7</v>
      </c>
      <c r="G3" s="56"/>
      <c r="H3" s="56"/>
      <c r="I3" s="56"/>
      <c r="J3" s="56"/>
      <c r="K3" s="56"/>
      <c r="L3" s="56"/>
      <c r="M3" s="56"/>
      <c r="N3" s="56"/>
      <c r="O3" s="56"/>
      <c r="P3" s="57"/>
      <c r="Q3" s="58" t="s">
        <v>8</v>
      </c>
    </row>
    <row r="4" spans="1:143" ht="30" customHeight="1" x14ac:dyDescent="0.25">
      <c r="A4" s="5"/>
      <c r="B4" s="59"/>
      <c r="C4" s="53"/>
      <c r="D4" s="54"/>
      <c r="E4" s="59"/>
      <c r="F4" s="54" t="s">
        <v>9</v>
      </c>
      <c r="G4" s="52" t="s">
        <v>10</v>
      </c>
      <c r="H4" s="54" t="s">
        <v>11</v>
      </c>
      <c r="I4" s="52" t="s">
        <v>12</v>
      </c>
      <c r="J4" s="52" t="s">
        <v>13</v>
      </c>
      <c r="K4" s="52" t="s">
        <v>14</v>
      </c>
      <c r="L4" s="52" t="s">
        <v>15</v>
      </c>
      <c r="M4" s="52" t="s">
        <v>16</v>
      </c>
      <c r="N4" s="52" t="s">
        <v>17</v>
      </c>
      <c r="O4" s="52" t="s">
        <v>18</v>
      </c>
      <c r="P4" s="52" t="s">
        <v>19</v>
      </c>
      <c r="Q4" s="60"/>
    </row>
    <row r="5" spans="1:143" ht="12.75" customHeight="1" x14ac:dyDescent="0.25">
      <c r="A5" s="5"/>
      <c r="B5" s="61"/>
      <c r="C5" s="53"/>
      <c r="D5" s="54"/>
      <c r="E5" s="61"/>
      <c r="F5" s="54"/>
      <c r="G5" s="61"/>
      <c r="H5" s="54"/>
      <c r="I5" s="61"/>
      <c r="J5" s="61"/>
      <c r="K5" s="61"/>
      <c r="L5" s="61"/>
      <c r="M5" s="61"/>
      <c r="N5" s="61"/>
      <c r="O5" s="61"/>
      <c r="P5" s="61"/>
      <c r="Q5" s="62"/>
    </row>
    <row r="6" spans="1:143" x14ac:dyDescent="0.25">
      <c r="A6" s="8" t="s">
        <v>20</v>
      </c>
      <c r="B6" s="51"/>
      <c r="C6" s="51"/>
      <c r="D6" s="51"/>
      <c r="E6" s="51"/>
      <c r="F6" s="51"/>
      <c r="G6" s="51"/>
      <c r="H6" s="51"/>
      <c r="I6" s="51"/>
      <c r="J6" s="9"/>
      <c r="K6" s="9"/>
      <c r="L6" s="9"/>
      <c r="M6" s="10"/>
      <c r="N6" s="11"/>
      <c r="O6" s="9"/>
      <c r="P6" s="9"/>
      <c r="Q6" s="12"/>
    </row>
    <row r="7" spans="1:143" s="65" customFormat="1" ht="29.25" customHeight="1" x14ac:dyDescent="0.25">
      <c r="A7" s="13">
        <v>1</v>
      </c>
      <c r="B7" s="6" t="s">
        <v>21</v>
      </c>
      <c r="C7" s="41" t="s">
        <v>22</v>
      </c>
      <c r="D7" s="14">
        <v>0</v>
      </c>
      <c r="E7" s="15">
        <v>2000</v>
      </c>
      <c r="F7" s="16"/>
      <c r="G7" s="10"/>
      <c r="H7" s="10"/>
      <c r="I7" s="10">
        <v>288.93</v>
      </c>
      <c r="J7" s="10"/>
      <c r="K7" s="10"/>
      <c r="L7" s="10"/>
      <c r="M7" s="10"/>
      <c r="N7" s="10"/>
      <c r="O7" s="10"/>
      <c r="P7" s="10">
        <f>SUM(F7:O7)</f>
        <v>288.93</v>
      </c>
      <c r="Q7" s="10">
        <f>D7+E7-P7</f>
        <v>1711.07</v>
      </c>
    </row>
    <row r="8" spans="1:143" s="66" customFormat="1" ht="38.25" customHeight="1" x14ac:dyDescent="0.25">
      <c r="A8" s="17"/>
      <c r="B8" s="7"/>
      <c r="C8" s="43" t="s">
        <v>24</v>
      </c>
      <c r="D8" s="46">
        <v>-114.84</v>
      </c>
      <c r="E8" s="45">
        <f>20000+300000</f>
        <v>320000</v>
      </c>
      <c r="F8" s="46"/>
      <c r="G8" s="44"/>
      <c r="H8" s="44">
        <v>10500</v>
      </c>
      <c r="I8" s="44"/>
      <c r="J8" s="44"/>
      <c r="K8" s="44">
        <v>8000</v>
      </c>
      <c r="L8" s="44"/>
      <c r="M8" s="44">
        <f>10421.1+2415.79+94.74+1373.68</f>
        <v>14305.31</v>
      </c>
      <c r="N8" s="44">
        <f>20000-6693+20721.8+5909</f>
        <v>39937.800000000003</v>
      </c>
      <c r="O8" s="44"/>
      <c r="P8" s="10">
        <f t="shared" ref="P8:P19" si="0">SUM(F8:O8)</f>
        <v>72743.11</v>
      </c>
      <c r="Q8" s="44">
        <f>D8+E8-P8</f>
        <v>247142.05</v>
      </c>
    </row>
    <row r="9" spans="1:143" s="67" customFormat="1" ht="27" customHeight="1" x14ac:dyDescent="0.25">
      <c r="A9" s="20"/>
      <c r="B9" s="21"/>
      <c r="C9" s="41" t="s">
        <v>25</v>
      </c>
      <c r="D9" s="10">
        <v>-23.7</v>
      </c>
      <c r="E9" s="18">
        <v>0</v>
      </c>
      <c r="F9" s="16"/>
      <c r="G9" s="10"/>
      <c r="H9" s="10"/>
      <c r="I9" s="10"/>
      <c r="J9" s="10"/>
      <c r="K9" s="10"/>
      <c r="L9" s="10"/>
      <c r="M9" s="10"/>
      <c r="N9" s="10"/>
      <c r="O9" s="10"/>
      <c r="P9" s="10">
        <f t="shared" si="0"/>
        <v>0</v>
      </c>
      <c r="Q9" s="10">
        <f>D9+E9-P9</f>
        <v>-23.7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</row>
    <row r="10" spans="1:143" s="67" customFormat="1" ht="39" customHeight="1" x14ac:dyDescent="0.25">
      <c r="A10" s="20"/>
      <c r="B10" s="20"/>
      <c r="C10" s="41" t="s">
        <v>26</v>
      </c>
      <c r="D10" s="10">
        <v>0</v>
      </c>
      <c r="E10" s="18">
        <v>10000</v>
      </c>
      <c r="F10" s="16"/>
      <c r="G10" s="16">
        <v>3446.12</v>
      </c>
      <c r="H10" s="16"/>
      <c r="I10" s="10"/>
      <c r="J10" s="10"/>
      <c r="K10" s="10"/>
      <c r="L10" s="10"/>
      <c r="M10" s="10"/>
      <c r="N10" s="10"/>
      <c r="O10" s="10"/>
      <c r="P10" s="10">
        <f t="shared" si="0"/>
        <v>3446.12</v>
      </c>
      <c r="Q10" s="10">
        <f>D10+E10-P10</f>
        <v>6553.88</v>
      </c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</row>
    <row r="11" spans="1:143" s="67" customFormat="1" ht="33" customHeight="1" x14ac:dyDescent="0.25">
      <c r="A11" s="20"/>
      <c r="B11" s="20"/>
      <c r="C11" s="41" t="s">
        <v>27</v>
      </c>
      <c r="D11" s="10">
        <v>0</v>
      </c>
      <c r="E11" s="18">
        <v>15000</v>
      </c>
      <c r="F11" s="16">
        <v>2577</v>
      </c>
      <c r="G11" s="16"/>
      <c r="H11" s="16"/>
      <c r="I11" s="10"/>
      <c r="J11" s="10"/>
      <c r="K11" s="10"/>
      <c r="L11" s="10"/>
      <c r="M11" s="10"/>
      <c r="N11" s="10"/>
      <c r="O11" s="10"/>
      <c r="P11" s="10">
        <f t="shared" si="0"/>
        <v>2577</v>
      </c>
      <c r="Q11" s="10">
        <f>D11+E11-P11</f>
        <v>12423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</row>
    <row r="12" spans="1:143" s="67" customFormat="1" ht="62.25" customHeight="1" x14ac:dyDescent="0.25">
      <c r="A12" s="20"/>
      <c r="B12" s="20"/>
      <c r="C12" s="41" t="s">
        <v>45</v>
      </c>
      <c r="D12" s="10">
        <v>0</v>
      </c>
      <c r="E12" s="18">
        <v>1035</v>
      </c>
      <c r="F12" s="16"/>
      <c r="G12" s="16"/>
      <c r="H12" s="16"/>
      <c r="I12" s="10"/>
      <c r="J12" s="10">
        <v>1003.48</v>
      </c>
      <c r="K12" s="10"/>
      <c r="L12" s="10"/>
      <c r="M12" s="10"/>
      <c r="N12" s="10"/>
      <c r="O12" s="10"/>
      <c r="P12" s="10">
        <f t="shared" si="0"/>
        <v>1003.48</v>
      </c>
      <c r="Q12" s="10">
        <f>D12+E12-P12</f>
        <v>31.519999999999982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</row>
    <row r="13" spans="1:143" s="67" customFormat="1" ht="34.5" customHeight="1" x14ac:dyDescent="0.25">
      <c r="A13" s="20"/>
      <c r="B13" s="20"/>
      <c r="C13" s="41" t="s">
        <v>23</v>
      </c>
      <c r="D13" s="10">
        <v>-9.5500000000000007</v>
      </c>
      <c r="E13" s="18">
        <v>0</v>
      </c>
      <c r="F13" s="16"/>
      <c r="G13" s="16"/>
      <c r="H13" s="16"/>
      <c r="I13" s="10"/>
      <c r="J13" s="10"/>
      <c r="K13" s="10"/>
      <c r="L13" s="10"/>
      <c r="M13" s="10"/>
      <c r="N13" s="10"/>
      <c r="O13" s="10"/>
      <c r="P13" s="10">
        <f t="shared" si="0"/>
        <v>0</v>
      </c>
      <c r="Q13" s="10">
        <f>D13+E13-P13</f>
        <v>-9.5500000000000007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</row>
    <row r="14" spans="1:143" s="67" customFormat="1" x14ac:dyDescent="0.25">
      <c r="A14" s="20"/>
      <c r="B14" s="20"/>
      <c r="C14" s="41" t="s">
        <v>28</v>
      </c>
      <c r="D14" s="10">
        <v>0</v>
      </c>
      <c r="E14" s="18">
        <v>100</v>
      </c>
      <c r="F14" s="16"/>
      <c r="G14" s="16"/>
      <c r="H14" s="16"/>
      <c r="I14" s="10"/>
      <c r="J14" s="10"/>
      <c r="K14" s="10"/>
      <c r="L14" s="10"/>
      <c r="M14" s="10"/>
      <c r="N14" s="10"/>
      <c r="O14" s="10"/>
      <c r="P14" s="10">
        <f t="shared" si="0"/>
        <v>0</v>
      </c>
      <c r="Q14" s="10">
        <f>D14+E14-P14</f>
        <v>100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</row>
    <row r="15" spans="1:143" s="65" customFormat="1" x14ac:dyDescent="0.25">
      <c r="A15" s="20"/>
      <c r="B15" s="20"/>
      <c r="C15" s="41" t="s">
        <v>29</v>
      </c>
      <c r="D15" s="10">
        <v>0</v>
      </c>
      <c r="E15" s="18">
        <v>20000</v>
      </c>
      <c r="F15" s="16"/>
      <c r="G15" s="16"/>
      <c r="H15" s="16"/>
      <c r="I15" s="10"/>
      <c r="J15" s="10"/>
      <c r="K15" s="10"/>
      <c r="L15" s="10"/>
      <c r="M15" s="10"/>
      <c r="N15" s="10"/>
      <c r="O15" s="10"/>
      <c r="P15" s="10">
        <f t="shared" si="0"/>
        <v>0</v>
      </c>
      <c r="Q15" s="10">
        <f>D15+E15-P15</f>
        <v>20000</v>
      </c>
    </row>
    <row r="16" spans="1:143" s="65" customFormat="1" x14ac:dyDescent="0.25">
      <c r="A16" s="20"/>
      <c r="B16" s="20"/>
      <c r="C16" s="41" t="s">
        <v>30</v>
      </c>
      <c r="D16" s="10">
        <v>-0.1</v>
      </c>
      <c r="E16" s="18">
        <v>2000</v>
      </c>
      <c r="F16" s="16"/>
      <c r="G16" s="16"/>
      <c r="H16" s="16"/>
      <c r="I16" s="10"/>
      <c r="J16" s="10"/>
      <c r="K16" s="10"/>
      <c r="L16" s="10"/>
      <c r="M16" s="10"/>
      <c r="N16" s="10"/>
      <c r="O16" s="10"/>
      <c r="P16" s="10">
        <f t="shared" si="0"/>
        <v>0</v>
      </c>
      <c r="Q16" s="10">
        <f>D16+E16-P16</f>
        <v>1999.9</v>
      </c>
    </row>
    <row r="17" spans="1:167" s="65" customFormat="1" ht="52.5" customHeight="1" x14ac:dyDescent="0.25">
      <c r="A17" s="20"/>
      <c r="B17" s="20"/>
      <c r="C17" s="41" t="s">
        <v>31</v>
      </c>
      <c r="D17" s="10">
        <v>36</v>
      </c>
      <c r="E17" s="18">
        <v>0</v>
      </c>
      <c r="F17" s="16"/>
      <c r="G17" s="16"/>
      <c r="H17" s="16"/>
      <c r="I17" s="10"/>
      <c r="J17" s="10"/>
      <c r="K17" s="10"/>
      <c r="L17" s="10"/>
      <c r="M17" s="10"/>
      <c r="N17" s="10"/>
      <c r="O17" s="10"/>
      <c r="P17" s="10">
        <f t="shared" si="0"/>
        <v>0</v>
      </c>
      <c r="Q17" s="10">
        <f>D17+E17-P17</f>
        <v>36</v>
      </c>
    </row>
    <row r="18" spans="1:167" s="65" customFormat="1" ht="29.25" customHeight="1" x14ac:dyDescent="0.25">
      <c r="A18" s="20"/>
      <c r="B18" s="20"/>
      <c r="C18" s="41" t="s">
        <v>46</v>
      </c>
      <c r="D18" s="10">
        <v>-187.43</v>
      </c>
      <c r="E18" s="18">
        <v>0</v>
      </c>
      <c r="F18" s="16"/>
      <c r="G18" s="16"/>
      <c r="H18" s="16"/>
      <c r="I18" s="10"/>
      <c r="J18" s="10"/>
      <c r="K18" s="10"/>
      <c r="L18" s="10"/>
      <c r="M18" s="10"/>
      <c r="N18" s="10"/>
      <c r="O18" s="10"/>
      <c r="P18" s="10">
        <f t="shared" si="0"/>
        <v>0</v>
      </c>
      <c r="Q18" s="10">
        <f>D18+E18-P18</f>
        <v>-187.43</v>
      </c>
    </row>
    <row r="19" spans="1:167" s="66" customFormat="1" x14ac:dyDescent="0.25">
      <c r="A19" s="42"/>
      <c r="B19" s="42"/>
      <c r="C19" s="43" t="s">
        <v>32</v>
      </c>
      <c r="D19" s="44">
        <f>-48324.37-3802.57</f>
        <v>-52126.94</v>
      </c>
      <c r="E19" s="45"/>
      <c r="F19" s="46"/>
      <c r="G19" s="46"/>
      <c r="H19" s="46"/>
      <c r="I19" s="44"/>
      <c r="J19" s="44"/>
      <c r="K19" s="44"/>
      <c r="L19" s="44"/>
      <c r="M19" s="44"/>
      <c r="N19" s="44"/>
      <c r="O19" s="44"/>
      <c r="P19" s="10">
        <f t="shared" si="0"/>
        <v>0</v>
      </c>
      <c r="Q19" s="44">
        <f>D19+E19-P19</f>
        <v>-52126.94</v>
      </c>
    </row>
    <row r="20" spans="1:167" s="67" customFormat="1" ht="18" customHeight="1" x14ac:dyDescent="0.25">
      <c r="A20" s="22" t="s">
        <v>33</v>
      </c>
      <c r="B20" s="23"/>
      <c r="C20" s="24"/>
      <c r="D20" s="25">
        <f>SUM(D7:D19)</f>
        <v>-52426.560000000005</v>
      </c>
      <c r="E20" s="26">
        <f>SUM(E7:E19)</f>
        <v>370135</v>
      </c>
      <c r="F20" s="25">
        <f>SUM(F7:F18)</f>
        <v>2577</v>
      </c>
      <c r="G20" s="25">
        <f>SUM(G7:G18)</f>
        <v>3446.12</v>
      </c>
      <c r="H20" s="25">
        <f>SUM(H7:H18)</f>
        <v>10500</v>
      </c>
      <c r="I20" s="25">
        <f>SUM(I7:I18)</f>
        <v>288.93</v>
      </c>
      <c r="J20" s="25">
        <f>SUM(J7:J18)</f>
        <v>1003.48</v>
      </c>
      <c r="K20" s="25">
        <f>SUM(K6:K18)</f>
        <v>8000</v>
      </c>
      <c r="L20" s="25">
        <f>SUM(L7:L18)</f>
        <v>0</v>
      </c>
      <c r="M20" s="25">
        <f>SUM(M7:M19)</f>
        <v>14305.31</v>
      </c>
      <c r="N20" s="25">
        <f>SUM(N7:N19)</f>
        <v>39937.800000000003</v>
      </c>
      <c r="O20" s="25">
        <f>SUM(O7:O18)</f>
        <v>0</v>
      </c>
      <c r="P20" s="25">
        <f t="shared" ref="P8:P20" si="1">SUM(F20:O20)</f>
        <v>80058.64</v>
      </c>
      <c r="Q20" s="25">
        <f>D20+E20-P20</f>
        <v>237649.8</v>
      </c>
      <c r="R20" s="68"/>
    </row>
    <row r="21" spans="1:167" s="67" customFormat="1" ht="41.25" customHeight="1" x14ac:dyDescent="0.25">
      <c r="A21" s="27">
        <v>1</v>
      </c>
      <c r="B21" s="27" t="s">
        <v>34</v>
      </c>
      <c r="C21" s="41" t="s">
        <v>35</v>
      </c>
      <c r="D21" s="16">
        <v>25820</v>
      </c>
      <c r="E21" s="18">
        <v>0</v>
      </c>
      <c r="F21" s="18"/>
      <c r="G21" s="10"/>
      <c r="H21" s="1"/>
      <c r="I21" s="1"/>
      <c r="J21" s="10"/>
      <c r="K21" s="10"/>
      <c r="L21" s="10"/>
      <c r="M21" s="10"/>
      <c r="N21" s="10"/>
      <c r="O21" s="1">
        <v>25820</v>
      </c>
      <c r="P21" s="10">
        <v>25820</v>
      </c>
      <c r="Q21" s="10">
        <v>0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167" s="67" customFormat="1" ht="61.5" customHeight="1" x14ac:dyDescent="0.25">
      <c r="A22" s="27">
        <v>2</v>
      </c>
      <c r="B22" s="28" t="s">
        <v>36</v>
      </c>
      <c r="C22" s="47" t="s">
        <v>37</v>
      </c>
      <c r="D22" s="29">
        <v>-13136</v>
      </c>
      <c r="E22" s="30"/>
      <c r="F22" s="30"/>
      <c r="G22" s="31"/>
      <c r="H22" s="2"/>
      <c r="I22" s="2"/>
      <c r="J22" s="31"/>
      <c r="K22" s="31"/>
      <c r="L22" s="31"/>
      <c r="M22" s="31"/>
      <c r="N22" s="31"/>
      <c r="O22" s="2"/>
      <c r="P22" s="31"/>
      <c r="Q22" s="10">
        <f>D22+E22-P22</f>
        <v>-13136</v>
      </c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167" s="67" customFormat="1" ht="105" customHeight="1" x14ac:dyDescent="0.25">
      <c r="A23" s="27">
        <v>3</v>
      </c>
      <c r="B23" s="28" t="s">
        <v>38</v>
      </c>
      <c r="C23" s="47" t="s">
        <v>39</v>
      </c>
      <c r="D23" s="29">
        <v>-0.3</v>
      </c>
      <c r="E23" s="30"/>
      <c r="F23" s="30"/>
      <c r="G23" s="31"/>
      <c r="H23" s="2"/>
      <c r="I23" s="2"/>
      <c r="J23" s="31"/>
      <c r="K23" s="31"/>
      <c r="L23" s="31"/>
      <c r="M23" s="31"/>
      <c r="N23" s="31"/>
      <c r="O23" s="2"/>
      <c r="P23" s="31"/>
      <c r="Q23" s="10">
        <f>D23+E23-P23</f>
        <v>-0.3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167" s="67" customFormat="1" ht="105" customHeight="1" x14ac:dyDescent="0.25">
      <c r="A24" s="27">
        <v>4</v>
      </c>
      <c r="B24" s="28" t="s">
        <v>40</v>
      </c>
      <c r="C24" s="47" t="s">
        <v>41</v>
      </c>
      <c r="D24" s="29">
        <v>48324.37</v>
      </c>
      <c r="E24" s="30">
        <v>0</v>
      </c>
      <c r="F24" s="30">
        <f>5700+5153.4</f>
        <v>10853.4</v>
      </c>
      <c r="G24" s="31"/>
      <c r="H24" s="2"/>
      <c r="I24" s="2"/>
      <c r="J24" s="31"/>
      <c r="K24" s="31"/>
      <c r="L24" s="31">
        <v>380</v>
      </c>
      <c r="M24" s="31"/>
      <c r="N24" s="31">
        <v>6693</v>
      </c>
      <c r="O24" s="2"/>
      <c r="P24" s="31">
        <f>F24+L24+N24</f>
        <v>17926.400000000001</v>
      </c>
      <c r="Q24" s="10">
        <f>D24+E24-P24</f>
        <v>30397.97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167" s="67" customFormat="1" ht="62.25" customHeight="1" x14ac:dyDescent="0.25">
      <c r="A25" s="27">
        <v>5</v>
      </c>
      <c r="B25" s="28" t="s">
        <v>42</v>
      </c>
      <c r="C25" s="48" t="s">
        <v>43</v>
      </c>
      <c r="D25" s="29">
        <v>398847</v>
      </c>
      <c r="E25" s="30">
        <v>0</v>
      </c>
      <c r="F25" s="30">
        <f>22500+50400+74820</f>
        <v>147720</v>
      </c>
      <c r="G25" s="31"/>
      <c r="H25" s="2"/>
      <c r="I25" s="2"/>
      <c r="J25" s="31"/>
      <c r="K25" s="31"/>
      <c r="L25" s="31"/>
      <c r="M25" s="31">
        <f>4550+18005+7700+1785+30470+7063.5</f>
        <v>69573.5</v>
      </c>
      <c r="N25" s="31">
        <f>17400+13050+17400+13050+8700+10440+10440+10440+10440+10440+10440+10440+1740+1740+1740+3045+18107.58+12500.92</f>
        <v>181553.50000000003</v>
      </c>
      <c r="O25" s="2"/>
      <c r="P25" s="31">
        <f>F25+M25+N25</f>
        <v>398847</v>
      </c>
      <c r="Q25" s="10">
        <f>D25+E25-P25</f>
        <v>0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167" s="67" customFormat="1" ht="18.75" customHeight="1" x14ac:dyDescent="0.25">
      <c r="A26" s="32" t="s">
        <v>33</v>
      </c>
      <c r="B26" s="33"/>
      <c r="C26" s="49"/>
      <c r="D26" s="34">
        <f>D22+D24+D25+D23+D21</f>
        <v>459855.07</v>
      </c>
      <c r="E26" s="35">
        <f>SUM(E21:E25)</f>
        <v>0</v>
      </c>
      <c r="F26" s="36">
        <f>F24</f>
        <v>10853.4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f>SUM(L21:L25)</f>
        <v>380</v>
      </c>
      <c r="M26" s="36">
        <f t="shared" ref="M26:P26" si="2">SUM(M21:M25)</f>
        <v>69573.5</v>
      </c>
      <c r="N26" s="36">
        <f t="shared" si="2"/>
        <v>188246.50000000003</v>
      </c>
      <c r="O26" s="36">
        <f t="shared" si="2"/>
        <v>25820</v>
      </c>
      <c r="P26" s="36">
        <f t="shared" si="2"/>
        <v>442593.4</v>
      </c>
      <c r="Q26" s="19">
        <f>D26+E26-P26</f>
        <v>17261.669999999984</v>
      </c>
    </row>
    <row r="27" spans="1:167" s="40" customFormat="1" x14ac:dyDescent="0.25">
      <c r="A27" s="37" t="s">
        <v>44</v>
      </c>
      <c r="B27" s="37"/>
      <c r="C27" s="37"/>
      <c r="D27" s="50">
        <f>D20+D26</f>
        <v>407428.51</v>
      </c>
      <c r="E27" s="38">
        <f>E26+E20</f>
        <v>370135</v>
      </c>
      <c r="F27" s="38">
        <f>F20+F26</f>
        <v>13430.4</v>
      </c>
      <c r="G27" s="38">
        <f>G20+G26</f>
        <v>3446.12</v>
      </c>
      <c r="H27" s="38">
        <f>H20+H26</f>
        <v>10500</v>
      </c>
      <c r="I27" s="38">
        <f>I26+I20</f>
        <v>288.93</v>
      </c>
      <c r="J27" s="38">
        <f t="shared" ref="J27:O27" si="3">J20+J26</f>
        <v>1003.48</v>
      </c>
      <c r="K27" s="38">
        <f t="shared" si="3"/>
        <v>8000</v>
      </c>
      <c r="L27" s="38">
        <f t="shared" si="3"/>
        <v>380</v>
      </c>
      <c r="M27" s="38">
        <f t="shared" si="3"/>
        <v>83878.81</v>
      </c>
      <c r="N27" s="38">
        <f>N20+N25</f>
        <v>221491.30000000005</v>
      </c>
      <c r="O27" s="38">
        <f t="shared" si="3"/>
        <v>25820</v>
      </c>
      <c r="P27" s="38">
        <f>P20+P26</f>
        <v>522652.04000000004</v>
      </c>
      <c r="Q27" s="50">
        <f>D27+E27-P27</f>
        <v>254911.46999999997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</row>
    <row r="29" spans="1:167" x14ac:dyDescent="0.25">
      <c r="R29" s="70"/>
    </row>
  </sheetData>
  <mergeCells count="23">
    <mergeCell ref="P4:P5"/>
    <mergeCell ref="A6:I6"/>
    <mergeCell ref="A7:A8"/>
    <mergeCell ref="B7:B8"/>
    <mergeCell ref="O4:O5"/>
    <mergeCell ref="J4:J5"/>
    <mergeCell ref="K4:K5"/>
    <mergeCell ref="L4:L5"/>
    <mergeCell ref="M4:M5"/>
    <mergeCell ref="N4:N5"/>
    <mergeCell ref="G4:G5"/>
    <mergeCell ref="H4:H5"/>
    <mergeCell ref="I4:I5"/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</mergeCells>
  <pageMargins left="0.7" right="0.7" top="0.75" bottom="0.75" header="0.3" footer="0.3"/>
  <pageSetup paperSize="9" orientation="portrait" r:id="rId1"/>
  <ignoredErrors>
    <ignoredError sqref="N27 E27 K20 I27" formula="1"/>
    <ignoredError sqref="P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2015-09-30T04:51:25Z</dcterms:modified>
</cp:coreProperties>
</file>