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H39" i="1"/>
  <c r="I39" i="1"/>
  <c r="J39" i="1"/>
  <c r="K39" i="1"/>
  <c r="L39" i="1"/>
  <c r="M39" i="1"/>
  <c r="N39" i="1"/>
  <c r="O39" i="1"/>
  <c r="P39" i="1"/>
  <c r="D39" i="1"/>
  <c r="E39" i="1"/>
  <c r="F39" i="1"/>
  <c r="O34" i="1"/>
  <c r="O40" i="1" s="1"/>
  <c r="R8" i="1"/>
  <c r="S8" i="1" s="1"/>
  <c r="R9" i="1"/>
  <c r="S9" i="1" s="1"/>
  <c r="R10" i="1"/>
  <c r="S10" i="1" s="1"/>
  <c r="R11" i="1"/>
  <c r="S11" i="1" s="1"/>
  <c r="R12" i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8" i="1"/>
  <c r="R29" i="1"/>
  <c r="S29" i="1" s="1"/>
  <c r="R30" i="1"/>
  <c r="S30" i="1" s="1"/>
  <c r="R31" i="1"/>
  <c r="S31" i="1" s="1"/>
  <c r="R32" i="1"/>
  <c r="S32" i="1" s="1"/>
  <c r="P40" i="1"/>
  <c r="S39" i="1"/>
  <c r="Q39" i="1"/>
  <c r="R38" i="1"/>
  <c r="R39" i="1" s="1"/>
  <c r="S37" i="1"/>
  <c r="S36" i="1"/>
  <c r="P34" i="1"/>
  <c r="N34" i="1"/>
  <c r="N40" i="1" s="1"/>
  <c r="M34" i="1"/>
  <c r="M40" i="1" s="1"/>
  <c r="L34" i="1"/>
  <c r="K34" i="1"/>
  <c r="K40" i="1" s="1"/>
  <c r="I34" i="1"/>
  <c r="H34" i="1"/>
  <c r="H40" i="1" s="1"/>
  <c r="G34" i="1"/>
  <c r="F34" i="1"/>
  <c r="D34" i="1"/>
  <c r="Q33" i="1"/>
  <c r="R33" i="1" s="1"/>
  <c r="E33" i="1"/>
  <c r="S28" i="1"/>
  <c r="Q27" i="1"/>
  <c r="E27" i="1"/>
  <c r="S19" i="1"/>
  <c r="S12" i="1"/>
  <c r="J7" i="1"/>
  <c r="R7" i="1" s="1"/>
  <c r="I40" i="1" l="1"/>
  <c r="L40" i="1"/>
  <c r="G40" i="1"/>
  <c r="E34" i="1"/>
  <c r="E40" i="1" s="1"/>
  <c r="Q34" i="1"/>
  <c r="Q40" i="1" s="1"/>
  <c r="D40" i="1"/>
  <c r="R27" i="1"/>
  <c r="S27" i="1" s="1"/>
  <c r="F40" i="1"/>
  <c r="S33" i="1"/>
  <c r="S38" i="1"/>
  <c r="S7" i="1"/>
  <c r="J34" i="1"/>
  <c r="J40" i="1" s="1"/>
  <c r="R34" i="1" l="1"/>
  <c r="R40" i="1" s="1"/>
  <c r="S40" i="1" s="1"/>
  <c r="S34" i="1" l="1"/>
</calcChain>
</file>

<file path=xl/sharedStrings.xml><?xml version="1.0" encoding="utf-8"?>
<sst xmlns="http://schemas.openxmlformats.org/spreadsheetml/2006/main" count="62" uniqueCount="61">
  <si>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</si>
  <si>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2015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</si>
  <si>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</si>
  <si>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</si>
  <si>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</si>
  <si>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</si>
  <si>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</si>
  <si>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</si>
  <si>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</si>
  <si>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</si>
  <si>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</si>
  <si>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</si>
  <si>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</si>
  <si>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</si>
  <si>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Оплата отопления</t>
  </si>
  <si>
    <t>Электро-энергия</t>
  </si>
  <si>
    <t>Банковское обслужи-вание</t>
  </si>
  <si>
    <t>Бухгалтер-ское обслуживание</t>
  </si>
  <si>
    <t>Интернет</t>
  </si>
  <si>
    <t>Транспортные расходы</t>
  </si>
  <si>
    <t>ЗП</t>
  </si>
  <si>
    <t>Итого</t>
  </si>
  <si>
    <t>МАЙ</t>
  </si>
  <si>
    <t>Центр помощи детям "Звездный дождь"</t>
  </si>
  <si>
    <t>Чинькова Юлия Викторовна</t>
  </si>
  <si>
    <t>ООО ПКП "Ажурсталь"</t>
  </si>
  <si>
    <t>ООО "ТехПромСтрой"</t>
  </si>
  <si>
    <t>Аптека "Классика"</t>
  </si>
  <si>
    <t>ЧРБФ "Родная"</t>
  </si>
  <si>
    <t>Балтин Владимир Евгеньевич</t>
  </si>
  <si>
    <t>Еременко Дмитрий Олегович</t>
  </si>
  <si>
    <t>Садыкова Ирина</t>
  </si>
  <si>
    <t>Литвинова Г.Ю.</t>
  </si>
  <si>
    <t>ООО "Профторгэксперт"</t>
  </si>
  <si>
    <t>Безнадежных Я.С.</t>
  </si>
  <si>
    <t>Гритчин Н.С.</t>
  </si>
  <si>
    <t>Благотворительнй спектакль "Обыкновенное чудо"</t>
  </si>
  <si>
    <t>Салмина С.В</t>
  </si>
  <si>
    <t xml:space="preserve">ФСС </t>
  </si>
  <si>
    <t>ООО "Ай Ти Вектор"</t>
  </si>
  <si>
    <t>Яровая М.В.</t>
  </si>
  <si>
    <t>Головко С.А.</t>
  </si>
  <si>
    <t>Полегешко Е.В.</t>
  </si>
  <si>
    <t>ТК Фокус</t>
  </si>
  <si>
    <t>Челябинский государственный театр кукол им. В. Вольховского</t>
  </si>
  <si>
    <t>Оленина Елена</t>
  </si>
  <si>
    <t>Кулинарный поединое</t>
  </si>
  <si>
    <t>ООО "Амикс-Рус"</t>
  </si>
  <si>
    <t>Возвраты д/с</t>
  </si>
  <si>
    <t>Итого:</t>
  </si>
  <si>
    <t>Солнечная улыбка</t>
  </si>
  <si>
    <t>Наличные, ящик для сбора пожертвований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</si>
  <si>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</si>
  <si>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</si>
  <si>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</si>
  <si>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</si>
  <si>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Субсидия на реализацию мероприятий в соответствии с соцтально-значимым проектом "Сенсорно-моторное развитие детей с ментальными нарушениями" в 2015 году № 71 от 20.04.2015</t>
  </si>
  <si>
    <t>Управление социального развития Администрации города Челябинска</t>
  </si>
  <si>
    <t>ИТОГО</t>
  </si>
  <si>
    <t>Пожертвование через ящик, установленный  в ТС "Почемучка"</t>
  </si>
  <si>
    <t>"Машинки, которые помогают" ИП Кан Юйцзэ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</si>
</sst>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1"/>
      <color theme="3" tint="-0.49998474074526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 wrapText="1"/>
    </xf>
    <xf numFmtId="4" fontId="2" fillId="2" borderId="8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6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wrapText="1"/>
    </xf>
    <xf numFmtId="0" fontId="2" fillId="3" borderId="0" xfId="0" applyFont="1" applyFill="1" applyAlignment="1"/>
    <xf numFmtId="0" fontId="9" fillId="2" borderId="6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 wrapText="1"/>
    </xf>
    <xf numFmtId="0" fontId="9" fillId="2" borderId="0" xfId="0" applyFont="1" applyFill="1" applyAlignment="1"/>
    <xf numFmtId="0" fontId="8" fillId="3" borderId="1" xfId="0" applyFont="1" applyFill="1" applyBorder="1" applyAlignment="1"/>
    <xf numFmtId="0" fontId="2" fillId="3" borderId="1" xfId="0" applyFont="1" applyFill="1" applyBorder="1" applyAlignment="1"/>
    <xf numFmtId="4" fontId="8" fillId="3" borderId="3" xfId="0" applyNumberFormat="1" applyFont="1" applyFill="1" applyBorder="1" applyAlignment="1">
      <alignment horizontal="right"/>
    </xf>
    <xf numFmtId="4" fontId="2" fillId="3" borderId="0" xfId="0" applyNumberFormat="1" applyFont="1" applyFill="1" applyAlignment="1"/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9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left" wrapText="1"/>
    </xf>
    <xf numFmtId="4" fontId="2" fillId="3" borderId="2" xfId="0" applyNumberFormat="1" applyFont="1" applyFill="1" applyBorder="1" applyAlignment="1">
      <alignment horizontal="right"/>
    </xf>
    <xf numFmtId="0" fontId="12" fillId="4" borderId="1" xfId="0" applyFont="1" applyFill="1" applyBorder="1" applyAlignment="1"/>
    <xf numFmtId="4" fontId="12" fillId="4" borderId="1" xfId="0" applyNumberFormat="1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1" xfId="0" applyFont="1" applyBorder="1" applyAlignment="1"/>
    <xf numFmtId="0" fontId="2" fillId="0" borderId="0" xfId="0" applyFont="1" applyAlignment="1">
      <alignment horizontal="right"/>
    </xf>
    <xf numFmtId="4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42"/>
  <sheetViews>
    <sheetView tabSelected="1" zoomScale="80" zoomScaleNormal="80" workbookViewId="0">
      <selection activeCell="B7" sqref="B7:B33"/>
    </sheetView>
  </sheetViews>
  <sheetFormatPr defaultRowHeight="15" x14ac:dyDescent="0.25"/>
  <cols>
    <col min="1" max="1" width="3.140625" style="25" customWidth="1"/>
    <col min="2" max="2" width="17.42578125" style="25" customWidth="1"/>
    <col min="3" max="3" width="28.5703125" style="25" customWidth="1"/>
    <col min="4" max="4" width="16" style="25" customWidth="1"/>
    <col min="5" max="5" width="18.140625" style="77" customWidth="1"/>
    <col min="6" max="6" width="13.7109375" style="77" customWidth="1"/>
    <col min="7" max="7" width="13.5703125" style="26" customWidth="1"/>
    <col min="8" max="8" width="14.5703125" style="25" customWidth="1"/>
    <col min="9" max="9" width="13.42578125" style="25" customWidth="1"/>
    <col min="10" max="10" width="12.5703125" style="25" customWidth="1"/>
    <col min="11" max="11" width="13.42578125" style="25" customWidth="1"/>
    <col min="12" max="12" width="12.85546875" style="25" customWidth="1"/>
    <col min="13" max="13" width="12.28515625" style="25" customWidth="1"/>
    <col min="14" max="14" width="13.140625" style="25" customWidth="1"/>
    <col min="15" max="15" width="12.85546875" style="25" customWidth="1"/>
    <col min="16" max="16" width="13" style="25" customWidth="1"/>
    <col min="17" max="17" width="13.85546875" style="25" customWidth="1"/>
    <col min="18" max="18" width="16.42578125" style="25" customWidth="1"/>
    <col min="19" max="19" width="15" style="25" customWidth="1"/>
    <col min="20" max="20" width="10" style="25" bestFit="1" customWidth="1"/>
    <col min="21" max="16384" width="9.140625" style="25"/>
  </cols>
  <sheetData>
    <row r="1" spans="1:37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7" s="26" customFormat="1" ht="29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7" ht="15" customHeight="1" x14ac:dyDescent="0.25">
      <c r="A3" s="27" t="s">
        <v>2</v>
      </c>
      <c r="B3" s="28" t="s">
        <v>3</v>
      </c>
      <c r="C3" s="27" t="s">
        <v>4</v>
      </c>
      <c r="D3" s="29" t="s">
        <v>5</v>
      </c>
      <c r="E3" s="28" t="s">
        <v>6</v>
      </c>
      <c r="F3" s="30" t="s">
        <v>7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4" t="s">
        <v>8</v>
      </c>
    </row>
    <row r="4" spans="1:37" ht="30" customHeight="1" x14ac:dyDescent="0.25">
      <c r="A4" s="27"/>
      <c r="B4" s="33"/>
      <c r="C4" s="27"/>
      <c r="D4" s="29"/>
      <c r="E4" s="33"/>
      <c r="F4" s="29" t="s">
        <v>9</v>
      </c>
      <c r="G4" s="28" t="s">
        <v>10</v>
      </c>
      <c r="H4" s="29" t="s">
        <v>11</v>
      </c>
      <c r="I4" s="28" t="s">
        <v>12</v>
      </c>
      <c r="J4" s="28" t="s">
        <v>13</v>
      </c>
      <c r="K4" s="28" t="s">
        <v>14</v>
      </c>
      <c r="L4" s="34" t="s">
        <v>15</v>
      </c>
      <c r="M4" s="35" t="s">
        <v>16</v>
      </c>
      <c r="N4" s="35" t="s">
        <v>17</v>
      </c>
      <c r="O4" s="35" t="s">
        <v>18</v>
      </c>
      <c r="P4" s="35" t="s">
        <v>19</v>
      </c>
      <c r="Q4" s="35" t="s">
        <v>20</v>
      </c>
      <c r="R4" s="35" t="s">
        <v>21</v>
      </c>
      <c r="S4" s="6"/>
    </row>
    <row r="5" spans="1:37" ht="61.5" customHeight="1" x14ac:dyDescent="0.25">
      <c r="A5" s="27"/>
      <c r="B5" s="36"/>
      <c r="C5" s="27"/>
      <c r="D5" s="29"/>
      <c r="E5" s="36"/>
      <c r="F5" s="29"/>
      <c r="G5" s="36"/>
      <c r="H5" s="29"/>
      <c r="I5" s="36"/>
      <c r="J5" s="36"/>
      <c r="K5" s="36"/>
      <c r="L5" s="34"/>
      <c r="M5" s="37"/>
      <c r="N5" s="37"/>
      <c r="O5" s="37"/>
      <c r="P5" s="37"/>
      <c r="Q5" s="37"/>
      <c r="R5" s="37"/>
      <c r="S5" s="7"/>
    </row>
    <row r="6" spans="1:37" ht="26.25" x14ac:dyDescent="0.4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  <c r="M6" s="41"/>
      <c r="N6" s="41"/>
      <c r="O6" s="41"/>
      <c r="P6" s="41"/>
      <c r="Q6" s="41"/>
      <c r="R6" s="41"/>
      <c r="S6" s="42"/>
    </row>
    <row r="7" spans="1:37" s="46" customFormat="1" ht="29.25" x14ac:dyDescent="0.25">
      <c r="A7" s="43">
        <v>1</v>
      </c>
      <c r="B7" s="3" t="s">
        <v>23</v>
      </c>
      <c r="C7" s="44" t="s">
        <v>24</v>
      </c>
      <c r="D7" s="8">
        <v>665.28</v>
      </c>
      <c r="E7" s="45">
        <v>2000</v>
      </c>
      <c r="F7" s="10"/>
      <c r="G7" s="9"/>
      <c r="H7" s="9"/>
      <c r="I7" s="9">
        <v>623.88</v>
      </c>
      <c r="J7" s="9">
        <f>577.87+158.06</f>
        <v>735.93000000000006</v>
      </c>
      <c r="K7" s="9"/>
      <c r="L7" s="11"/>
      <c r="M7" s="11"/>
      <c r="N7" s="11"/>
      <c r="O7" s="11">
        <v>1250</v>
      </c>
      <c r="P7" s="11"/>
      <c r="Q7" s="21"/>
      <c r="R7" s="11">
        <f>SUM(F7:Q7)</f>
        <v>2609.81</v>
      </c>
      <c r="S7" s="9">
        <f>D7+E7-R7</f>
        <v>55.4699999999998</v>
      </c>
    </row>
    <row r="8" spans="1:37" s="46" customFormat="1" ht="19.5" customHeight="1" x14ac:dyDescent="0.25">
      <c r="A8" s="47"/>
      <c r="B8" s="5"/>
      <c r="C8" s="48" t="s">
        <v>26</v>
      </c>
      <c r="D8" s="10">
        <v>-23.7</v>
      </c>
      <c r="E8" s="49">
        <v>0</v>
      </c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>
        <f>SUM(F8:Q8)</f>
        <v>0</v>
      </c>
      <c r="S8" s="9">
        <f>D8+E8-R8</f>
        <v>-23.7</v>
      </c>
    </row>
    <row r="9" spans="1:37" s="53" customFormat="1" ht="47.25" customHeight="1" x14ac:dyDescent="0.25">
      <c r="A9" s="50"/>
      <c r="B9" s="19"/>
      <c r="C9" s="44" t="s">
        <v>59</v>
      </c>
      <c r="D9" s="11">
        <v>26.6</v>
      </c>
      <c r="E9" s="51">
        <v>0</v>
      </c>
      <c r="F9" s="52"/>
      <c r="G9" s="52"/>
      <c r="H9" s="52"/>
      <c r="I9" s="11"/>
      <c r="J9" s="11"/>
      <c r="K9" s="11"/>
      <c r="L9" s="11"/>
      <c r="M9" s="11"/>
      <c r="N9" s="11"/>
      <c r="O9" s="11"/>
      <c r="P9" s="11"/>
      <c r="Q9" s="11"/>
      <c r="R9" s="11">
        <f>SUM(F9:Q9)</f>
        <v>0</v>
      </c>
      <c r="S9" s="11">
        <f>D9+E9-R9</f>
        <v>26.6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s="53" customFormat="1" ht="19.5" customHeight="1" x14ac:dyDescent="0.25">
      <c r="A10" s="50"/>
      <c r="B10" s="19"/>
      <c r="C10" s="44" t="s">
        <v>28</v>
      </c>
      <c r="D10" s="11">
        <v>239.79</v>
      </c>
      <c r="E10" s="51">
        <v>30000</v>
      </c>
      <c r="F10" s="52"/>
      <c r="G10" s="52"/>
      <c r="H10" s="52"/>
      <c r="I10" s="11"/>
      <c r="J10" s="11"/>
      <c r="K10" s="11"/>
      <c r="L10" s="11"/>
      <c r="M10" s="11"/>
      <c r="N10" s="11"/>
      <c r="O10" s="11"/>
      <c r="P10" s="11"/>
      <c r="Q10" s="11">
        <v>30239.79</v>
      </c>
      <c r="R10" s="11">
        <f>SUM(F10:Q10)</f>
        <v>30239.79</v>
      </c>
      <c r="S10" s="11">
        <f>D10+E10-R10</f>
        <v>0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s="53" customFormat="1" ht="29.25" x14ac:dyDescent="0.25">
      <c r="A11" s="50"/>
      <c r="B11" s="19"/>
      <c r="C11" s="44" t="s">
        <v>29</v>
      </c>
      <c r="D11" s="11">
        <v>6157.03</v>
      </c>
      <c r="E11" s="51">
        <v>4000</v>
      </c>
      <c r="F11" s="52"/>
      <c r="G11" s="52"/>
      <c r="H11" s="52"/>
      <c r="I11" s="11"/>
      <c r="J11" s="11"/>
      <c r="K11" s="11"/>
      <c r="L11" s="11"/>
      <c r="M11" s="11"/>
      <c r="N11" s="11"/>
      <c r="O11" s="11"/>
      <c r="P11" s="11"/>
      <c r="Q11" s="11">
        <v>10157.030000000001</v>
      </c>
      <c r="R11" s="11">
        <f>SUM(F11:Q11)</f>
        <v>10157.030000000001</v>
      </c>
      <c r="S11" s="11">
        <f>D11+E11-R11</f>
        <v>0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s="53" customFormat="1" x14ac:dyDescent="0.25">
      <c r="A12" s="50"/>
      <c r="B12" s="19"/>
      <c r="C12" s="44" t="s">
        <v>31</v>
      </c>
      <c r="D12" s="11">
        <v>29.45</v>
      </c>
      <c r="E12" s="51">
        <v>0</v>
      </c>
      <c r="F12" s="52"/>
      <c r="G12" s="52"/>
      <c r="H12" s="52"/>
      <c r="I12" s="11"/>
      <c r="J12" s="11"/>
      <c r="K12" s="11"/>
      <c r="L12" s="11"/>
      <c r="M12" s="11"/>
      <c r="N12" s="11"/>
      <c r="O12" s="11"/>
      <c r="P12" s="11"/>
      <c r="Q12" s="11"/>
      <c r="R12" s="11">
        <f>SUM(F12:Q12)</f>
        <v>0</v>
      </c>
      <c r="S12" s="11">
        <f>D12+E12-R12</f>
        <v>29.45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s="53" customFormat="1" x14ac:dyDescent="0.25">
      <c r="A13" s="50"/>
      <c r="B13" s="19"/>
      <c r="C13" s="44" t="s">
        <v>32</v>
      </c>
      <c r="D13" s="11">
        <v>243.08</v>
      </c>
      <c r="E13" s="51">
        <v>0</v>
      </c>
      <c r="F13" s="52"/>
      <c r="G13" s="52"/>
      <c r="H13" s="52"/>
      <c r="I13" s="11"/>
      <c r="J13" s="11"/>
      <c r="K13" s="11"/>
      <c r="L13" s="11"/>
      <c r="M13" s="11"/>
      <c r="N13" s="11"/>
      <c r="O13" s="11"/>
      <c r="P13" s="11"/>
      <c r="Q13" s="11"/>
      <c r="R13" s="11">
        <f>SUM(F13:Q13)</f>
        <v>0</v>
      </c>
      <c r="S13" s="11">
        <f>D13+E13-R13</f>
        <v>243.08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s="53" customFormat="1" x14ac:dyDescent="0.25">
      <c r="A14" s="50"/>
      <c r="B14" s="19"/>
      <c r="C14" s="44" t="s">
        <v>27</v>
      </c>
      <c r="D14" s="11">
        <v>88.18</v>
      </c>
      <c r="E14" s="51">
        <v>0</v>
      </c>
      <c r="F14" s="52"/>
      <c r="G14" s="52"/>
      <c r="H14" s="52"/>
      <c r="I14" s="11"/>
      <c r="J14" s="11"/>
      <c r="K14" s="11"/>
      <c r="L14" s="11"/>
      <c r="M14" s="11"/>
      <c r="N14" s="11"/>
      <c r="O14" s="11"/>
      <c r="P14" s="11"/>
      <c r="Q14" s="11"/>
      <c r="R14" s="11">
        <f>SUM(F14:Q14)</f>
        <v>0</v>
      </c>
      <c r="S14" s="11">
        <f>D14+E14-R14</f>
        <v>88.18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s="53" customFormat="1" ht="24" customHeight="1" x14ac:dyDescent="0.25">
      <c r="A15" s="50"/>
      <c r="B15" s="19"/>
      <c r="C15" s="44" t="s">
        <v>33</v>
      </c>
      <c r="D15" s="11">
        <v>209.94</v>
      </c>
      <c r="E15" s="51">
        <v>0</v>
      </c>
      <c r="F15" s="52"/>
      <c r="G15" s="52"/>
      <c r="H15" s="52"/>
      <c r="I15" s="11"/>
      <c r="J15" s="11"/>
      <c r="K15" s="11"/>
      <c r="L15" s="11"/>
      <c r="M15" s="11"/>
      <c r="N15" s="11"/>
      <c r="O15" s="11"/>
      <c r="P15" s="11"/>
      <c r="Q15" s="11"/>
      <c r="R15" s="11">
        <f>SUM(F15:Q15)</f>
        <v>0</v>
      </c>
      <c r="S15" s="11">
        <f>D15+E15-R15</f>
        <v>209.94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s="53" customFormat="1" ht="33" customHeight="1" x14ac:dyDescent="0.25">
      <c r="A16" s="50"/>
      <c r="B16" s="19"/>
      <c r="C16" s="44" t="s">
        <v>60</v>
      </c>
      <c r="D16" s="11">
        <v>179.1</v>
      </c>
      <c r="E16" s="51">
        <v>0</v>
      </c>
      <c r="F16" s="52"/>
      <c r="G16" s="52"/>
      <c r="H16" s="52"/>
      <c r="I16" s="11"/>
      <c r="J16" s="11"/>
      <c r="K16" s="11"/>
      <c r="L16" s="11"/>
      <c r="M16" s="11"/>
      <c r="N16" s="11"/>
      <c r="O16" s="11"/>
      <c r="P16" s="11"/>
      <c r="Q16" s="11"/>
      <c r="R16" s="11">
        <f>SUM(F16:Q16)</f>
        <v>0</v>
      </c>
      <c r="S16" s="11">
        <f>D16+E16-R16</f>
        <v>179.1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s="53" customFormat="1" x14ac:dyDescent="0.25">
      <c r="A17" s="50"/>
      <c r="B17" s="19"/>
      <c r="C17" s="44" t="s">
        <v>34</v>
      </c>
      <c r="D17" s="11">
        <v>100</v>
      </c>
      <c r="E17" s="51">
        <v>0</v>
      </c>
      <c r="F17" s="52"/>
      <c r="G17" s="52"/>
      <c r="H17" s="52"/>
      <c r="I17" s="11"/>
      <c r="J17" s="11"/>
      <c r="K17" s="11"/>
      <c r="L17" s="11"/>
      <c r="M17" s="11"/>
      <c r="N17" s="11"/>
      <c r="O17" s="11"/>
      <c r="P17" s="11"/>
      <c r="Q17" s="11"/>
      <c r="R17" s="11">
        <f>SUM(F17:Q17)</f>
        <v>0</v>
      </c>
      <c r="S17" s="11">
        <f>D17+E17-R17</f>
        <v>100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s="53" customFormat="1" x14ac:dyDescent="0.25">
      <c r="A18" s="50"/>
      <c r="B18" s="19"/>
      <c r="C18" s="44" t="s">
        <v>35</v>
      </c>
      <c r="D18" s="11">
        <v>400</v>
      </c>
      <c r="E18" s="51">
        <v>100</v>
      </c>
      <c r="F18" s="52"/>
      <c r="G18" s="52"/>
      <c r="H18" s="52"/>
      <c r="I18" s="11"/>
      <c r="J18" s="11"/>
      <c r="K18" s="11"/>
      <c r="L18" s="11"/>
      <c r="M18" s="11"/>
      <c r="N18" s="11"/>
      <c r="O18" s="11"/>
      <c r="P18" s="11"/>
      <c r="Q18" s="11"/>
      <c r="R18" s="11">
        <f>SUM(F18:Q18)</f>
        <v>0</v>
      </c>
      <c r="S18" s="11">
        <f>D18+E18-R18</f>
        <v>500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s="53" customFormat="1" ht="31.5" customHeight="1" x14ac:dyDescent="0.25">
      <c r="A19" s="50"/>
      <c r="B19" s="19"/>
      <c r="C19" s="44" t="s">
        <v>36</v>
      </c>
      <c r="D19" s="11">
        <v>819.88</v>
      </c>
      <c r="E19" s="51">
        <v>0</v>
      </c>
      <c r="F19" s="52"/>
      <c r="G19" s="52"/>
      <c r="H19" s="52"/>
      <c r="I19" s="11"/>
      <c r="J19" s="11"/>
      <c r="K19" s="11"/>
      <c r="L19" s="11"/>
      <c r="M19" s="11"/>
      <c r="N19" s="11"/>
      <c r="O19" s="11"/>
      <c r="P19" s="11"/>
      <c r="Q19" s="11"/>
      <c r="R19" s="11">
        <f>SUM(F19:Q19)</f>
        <v>0</v>
      </c>
      <c r="S19" s="11">
        <f>D19+E19-R19</f>
        <v>819.88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s="53" customFormat="1" x14ac:dyDescent="0.25">
      <c r="A20" s="50"/>
      <c r="B20" s="19"/>
      <c r="C20" s="44" t="s">
        <v>37</v>
      </c>
      <c r="D20" s="11">
        <v>241.84</v>
      </c>
      <c r="E20" s="51">
        <v>2880</v>
      </c>
      <c r="F20" s="52">
        <v>572</v>
      </c>
      <c r="G20" s="52">
        <v>3133.75</v>
      </c>
      <c r="H20" s="52"/>
      <c r="I20" s="11"/>
      <c r="J20" s="11"/>
      <c r="K20" s="11"/>
      <c r="L20" s="11"/>
      <c r="M20" s="11"/>
      <c r="N20" s="11"/>
      <c r="O20" s="11"/>
      <c r="P20" s="11"/>
      <c r="Q20" s="11"/>
      <c r="R20" s="11">
        <f>SUM(F20:Q20)</f>
        <v>3705.75</v>
      </c>
      <c r="S20" s="11">
        <f>D20+E20-R20</f>
        <v>-583.90999999999985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s="58" customFormat="1" x14ac:dyDescent="0.25">
      <c r="A21" s="54"/>
      <c r="B21" s="19"/>
      <c r="C21" s="55" t="s">
        <v>38</v>
      </c>
      <c r="D21" s="12">
        <v>2266.61</v>
      </c>
      <c r="E21" s="56">
        <v>0</v>
      </c>
      <c r="F21" s="57"/>
      <c r="G21" s="57"/>
      <c r="H21" s="57"/>
      <c r="I21" s="12"/>
      <c r="J21" s="12"/>
      <c r="K21" s="12"/>
      <c r="L21" s="12"/>
      <c r="M21" s="12">
        <v>1287.4000000000001</v>
      </c>
      <c r="N21" s="12"/>
      <c r="O21" s="12"/>
      <c r="P21" s="12"/>
      <c r="Q21" s="12"/>
      <c r="R21" s="11">
        <f>SUM(F21:Q21)</f>
        <v>1287.4000000000001</v>
      </c>
      <c r="S21" s="12">
        <f>D21+E21-R21</f>
        <v>979.21</v>
      </c>
    </row>
    <row r="22" spans="1:37" s="58" customFormat="1" ht="20.25" customHeight="1" x14ac:dyDescent="0.25">
      <c r="A22" s="54"/>
      <c r="B22" s="19"/>
      <c r="C22" s="55" t="s">
        <v>25</v>
      </c>
      <c r="D22" s="12">
        <v>1141.45</v>
      </c>
      <c r="E22" s="56">
        <v>0</v>
      </c>
      <c r="F22" s="57"/>
      <c r="G22" s="57"/>
      <c r="H22" s="57"/>
      <c r="I22" s="12"/>
      <c r="J22" s="12"/>
      <c r="K22" s="12"/>
      <c r="L22" s="12"/>
      <c r="M22" s="12"/>
      <c r="N22" s="12"/>
      <c r="O22" s="12"/>
      <c r="P22" s="12"/>
      <c r="Q22" s="12"/>
      <c r="R22" s="11">
        <f>SUM(F22:Q22)</f>
        <v>0</v>
      </c>
      <c r="S22" s="12">
        <f>D22+E22-R22</f>
        <v>1141.45</v>
      </c>
    </row>
    <row r="23" spans="1:37" s="58" customFormat="1" x14ac:dyDescent="0.25">
      <c r="A23" s="54"/>
      <c r="B23" s="19"/>
      <c r="C23" s="55" t="s">
        <v>39</v>
      </c>
      <c r="D23" s="12">
        <v>57.75</v>
      </c>
      <c r="E23" s="56">
        <v>0</v>
      </c>
      <c r="F23" s="57"/>
      <c r="G23" s="57"/>
      <c r="H23" s="57"/>
      <c r="I23" s="12"/>
      <c r="J23" s="12"/>
      <c r="K23" s="12"/>
      <c r="L23" s="12"/>
      <c r="M23" s="12"/>
      <c r="N23" s="12"/>
      <c r="O23" s="12"/>
      <c r="P23" s="12"/>
      <c r="Q23" s="12"/>
      <c r="R23" s="11">
        <f>SUM(F23:Q23)</f>
        <v>0</v>
      </c>
      <c r="S23" s="12">
        <f>D23+E23-R23</f>
        <v>57.75</v>
      </c>
    </row>
    <row r="24" spans="1:37" s="58" customFormat="1" x14ac:dyDescent="0.25">
      <c r="A24" s="54"/>
      <c r="B24" s="19"/>
      <c r="C24" s="55" t="s">
        <v>40</v>
      </c>
      <c r="D24" s="12">
        <v>1500</v>
      </c>
      <c r="E24" s="56">
        <v>0</v>
      </c>
      <c r="F24" s="57"/>
      <c r="G24" s="57"/>
      <c r="H24" s="57"/>
      <c r="I24" s="12"/>
      <c r="J24" s="12"/>
      <c r="K24" s="12"/>
      <c r="L24" s="12"/>
      <c r="M24" s="12"/>
      <c r="N24" s="12"/>
      <c r="O24" s="12"/>
      <c r="P24" s="12"/>
      <c r="Q24" s="12"/>
      <c r="R24" s="11">
        <f>SUM(F24:Q24)</f>
        <v>0</v>
      </c>
      <c r="S24" s="12">
        <f>D24+E24-R24</f>
        <v>1500</v>
      </c>
    </row>
    <row r="25" spans="1:37" s="58" customFormat="1" x14ac:dyDescent="0.25">
      <c r="A25" s="54"/>
      <c r="B25" s="19"/>
      <c r="C25" s="55" t="s">
        <v>41</v>
      </c>
      <c r="D25" s="12">
        <v>784.63</v>
      </c>
      <c r="E25" s="56">
        <v>0</v>
      </c>
      <c r="F25" s="57"/>
      <c r="G25" s="57"/>
      <c r="H25" s="57"/>
      <c r="I25" s="12"/>
      <c r="J25" s="12"/>
      <c r="K25" s="12"/>
      <c r="L25" s="12"/>
      <c r="M25" s="12"/>
      <c r="N25" s="12"/>
      <c r="O25" s="12"/>
      <c r="P25" s="12"/>
      <c r="Q25" s="12"/>
      <c r="R25" s="11">
        <f>SUM(F25:Q25)</f>
        <v>0</v>
      </c>
      <c r="S25" s="12">
        <f>D25+E25-R25</f>
        <v>784.63</v>
      </c>
    </row>
    <row r="26" spans="1:37" s="58" customFormat="1" x14ac:dyDescent="0.25">
      <c r="A26" s="54"/>
      <c r="B26" s="19"/>
      <c r="C26" s="55" t="s">
        <v>42</v>
      </c>
      <c r="D26" s="12">
        <v>1776.34</v>
      </c>
      <c r="E26" s="56">
        <v>0</v>
      </c>
      <c r="F26" s="57"/>
      <c r="G26" s="57"/>
      <c r="H26" s="57"/>
      <c r="I26" s="12"/>
      <c r="J26" s="12"/>
      <c r="K26" s="12"/>
      <c r="L26" s="12"/>
      <c r="M26" s="12"/>
      <c r="N26" s="12"/>
      <c r="O26" s="12"/>
      <c r="P26" s="12"/>
      <c r="Q26" s="12"/>
      <c r="R26" s="11">
        <f>SUM(F26:Q26)</f>
        <v>0</v>
      </c>
      <c r="S26" s="12">
        <f>D26+E26-R26</f>
        <v>1776.34</v>
      </c>
    </row>
    <row r="27" spans="1:37" s="58" customFormat="1" ht="20.25" customHeight="1" x14ac:dyDescent="0.25">
      <c r="A27" s="54"/>
      <c r="B27" s="19"/>
      <c r="C27" s="55" t="s">
        <v>30</v>
      </c>
      <c r="D27" s="12">
        <v>1698.96</v>
      </c>
      <c r="E27" s="56">
        <f>50000+30000</f>
        <v>80000</v>
      </c>
      <c r="F27" s="57">
        <v>1550</v>
      </c>
      <c r="G27" s="57"/>
      <c r="H27" s="57">
        <v>1600</v>
      </c>
      <c r="I27" s="12"/>
      <c r="J27" s="12"/>
      <c r="K27" s="12">
        <v>14773.93</v>
      </c>
      <c r="L27" s="12">
        <v>3069.98</v>
      </c>
      <c r="M27" s="12"/>
      <c r="N27" s="12">
        <v>8000</v>
      </c>
      <c r="O27" s="12"/>
      <c r="P27" s="12"/>
      <c r="Q27" s="12">
        <f>4423.47+978.5+5002.5+5215.36+2437.49+2392.5+4136.95+10966+2749.98+3110.5+7660.54</f>
        <v>49073.790000000008</v>
      </c>
      <c r="R27" s="11">
        <f>SUM(F27:Q27)</f>
        <v>78067.700000000012</v>
      </c>
      <c r="S27" s="12">
        <f>D27+E27-R27</f>
        <v>3631.2599999999948</v>
      </c>
    </row>
    <row r="28" spans="1:37" s="58" customFormat="1" x14ac:dyDescent="0.25">
      <c r="A28" s="54"/>
      <c r="B28" s="19"/>
      <c r="C28" s="55" t="s">
        <v>43</v>
      </c>
      <c r="D28" s="12">
        <v>0.93</v>
      </c>
      <c r="E28" s="56">
        <v>0</v>
      </c>
      <c r="F28" s="57"/>
      <c r="G28" s="57"/>
      <c r="H28" s="57"/>
      <c r="I28" s="12"/>
      <c r="J28" s="12"/>
      <c r="K28" s="12"/>
      <c r="L28" s="12"/>
      <c r="M28" s="12"/>
      <c r="N28" s="12"/>
      <c r="O28" s="12"/>
      <c r="P28" s="12"/>
      <c r="Q28" s="12"/>
      <c r="R28" s="11">
        <f>SUM(F28:Q28)</f>
        <v>0</v>
      </c>
      <c r="S28" s="12">
        <f>D28+E28-R28</f>
        <v>0.93</v>
      </c>
    </row>
    <row r="29" spans="1:37" s="58" customFormat="1" ht="45.75" customHeight="1" x14ac:dyDescent="0.25">
      <c r="A29" s="54"/>
      <c r="B29" s="19"/>
      <c r="C29" s="55" t="s">
        <v>44</v>
      </c>
      <c r="D29" s="12">
        <v>473.16</v>
      </c>
      <c r="E29" s="56">
        <v>0</v>
      </c>
      <c r="F29" s="57"/>
      <c r="G29" s="57"/>
      <c r="H29" s="57"/>
      <c r="I29" s="12"/>
      <c r="J29" s="12"/>
      <c r="K29" s="12"/>
      <c r="L29" s="12"/>
      <c r="M29" s="12"/>
      <c r="N29" s="12"/>
      <c r="O29" s="12"/>
      <c r="P29" s="12"/>
      <c r="Q29" s="12"/>
      <c r="R29" s="11">
        <f>SUM(F29:Q29)</f>
        <v>0</v>
      </c>
      <c r="S29" s="12">
        <f>D29+E29-R29</f>
        <v>473.16</v>
      </c>
    </row>
    <row r="30" spans="1:37" s="58" customFormat="1" x14ac:dyDescent="0.25">
      <c r="A30" s="54"/>
      <c r="B30" s="19"/>
      <c r="C30" s="55" t="s">
        <v>45</v>
      </c>
      <c r="D30" s="12">
        <v>0</v>
      </c>
      <c r="E30" s="56">
        <v>288</v>
      </c>
      <c r="F30" s="57"/>
      <c r="G30" s="57"/>
      <c r="H30" s="57"/>
      <c r="I30" s="12"/>
      <c r="J30" s="12"/>
      <c r="K30" s="12"/>
      <c r="L30" s="12"/>
      <c r="M30" s="12"/>
      <c r="N30" s="12"/>
      <c r="O30" s="12"/>
      <c r="P30" s="12"/>
      <c r="Q30" s="12"/>
      <c r="R30" s="11">
        <f>SUM(F30:Q30)</f>
        <v>0</v>
      </c>
      <c r="S30" s="12">
        <f>D30+E30-R30</f>
        <v>288</v>
      </c>
    </row>
    <row r="31" spans="1:37" s="58" customFormat="1" x14ac:dyDescent="0.25">
      <c r="A31" s="54"/>
      <c r="B31" s="19"/>
      <c r="C31" s="55" t="s">
        <v>46</v>
      </c>
      <c r="D31" s="12">
        <v>0</v>
      </c>
      <c r="E31" s="56">
        <v>32500</v>
      </c>
      <c r="F31" s="57"/>
      <c r="G31" s="57"/>
      <c r="H31" s="57"/>
      <c r="I31" s="12"/>
      <c r="J31" s="12"/>
      <c r="K31" s="12"/>
      <c r="L31" s="12"/>
      <c r="M31" s="12"/>
      <c r="N31" s="12"/>
      <c r="O31" s="12"/>
      <c r="P31" s="12"/>
      <c r="Q31" s="12"/>
      <c r="R31" s="11">
        <f>SUM(F31:Q31)</f>
        <v>0</v>
      </c>
      <c r="S31" s="12">
        <f>D31+E31-R31</f>
        <v>32500</v>
      </c>
    </row>
    <row r="32" spans="1:37" s="58" customFormat="1" x14ac:dyDescent="0.25">
      <c r="A32" s="54"/>
      <c r="B32" s="19"/>
      <c r="C32" s="55" t="s">
        <v>47</v>
      </c>
      <c r="D32" s="12">
        <v>20.13</v>
      </c>
      <c r="E32" s="56">
        <v>0</v>
      </c>
      <c r="F32" s="57"/>
      <c r="G32" s="57"/>
      <c r="H32" s="57"/>
      <c r="I32" s="12"/>
      <c r="J32" s="12"/>
      <c r="K32" s="12"/>
      <c r="L32" s="12"/>
      <c r="M32" s="12"/>
      <c r="N32" s="12"/>
      <c r="O32" s="12"/>
      <c r="P32" s="12"/>
      <c r="Q32" s="12"/>
      <c r="R32" s="11">
        <f>SUM(F32:Q32)</f>
        <v>0</v>
      </c>
      <c r="S32" s="12">
        <f>D32+E32-R32</f>
        <v>20.13</v>
      </c>
    </row>
    <row r="33" spans="1:169" s="58" customFormat="1" x14ac:dyDescent="0.25">
      <c r="A33" s="54"/>
      <c r="B33" s="20"/>
      <c r="C33" s="55" t="s">
        <v>48</v>
      </c>
      <c r="D33" s="12">
        <v>8904.27</v>
      </c>
      <c r="E33" s="56">
        <f>5823+5215.37</f>
        <v>11038.369999999999</v>
      </c>
      <c r="F33" s="57"/>
      <c r="G33" s="57"/>
      <c r="H33" s="57"/>
      <c r="I33" s="12"/>
      <c r="J33" s="12"/>
      <c r="K33" s="12"/>
      <c r="L33" s="12"/>
      <c r="M33" s="12"/>
      <c r="N33" s="12"/>
      <c r="O33" s="12"/>
      <c r="P33" s="12"/>
      <c r="Q33" s="12">
        <f>19924.64+20.13-2.13</f>
        <v>19942.64</v>
      </c>
      <c r="R33" s="11">
        <f>SUM(F33:Q33)</f>
        <v>19942.64</v>
      </c>
      <c r="S33" s="12">
        <f>D33+E33-R33</f>
        <v>0</v>
      </c>
    </row>
    <row r="34" spans="1:169" s="53" customFormat="1" ht="18" customHeight="1" x14ac:dyDescent="0.25">
      <c r="A34" s="59" t="s">
        <v>49</v>
      </c>
      <c r="B34" s="60"/>
      <c r="C34" s="60"/>
      <c r="D34" s="13">
        <f>SUM(D7:D33)</f>
        <v>28000.7</v>
      </c>
      <c r="E34" s="61">
        <f>SUM(E7:E33)</f>
        <v>162806.37</v>
      </c>
      <c r="F34" s="13">
        <f>SUM(F7:F33)</f>
        <v>2122</v>
      </c>
      <c r="G34" s="13">
        <f>SUM(G7:G33)</f>
        <v>3133.75</v>
      </c>
      <c r="H34" s="13">
        <f>SUM(H7:H33)</f>
        <v>1600</v>
      </c>
      <c r="I34" s="13">
        <f>SUM(I7:I33)</f>
        <v>623.88</v>
      </c>
      <c r="J34" s="13">
        <f>SUM(J7:J33)</f>
        <v>735.93000000000006</v>
      </c>
      <c r="K34" s="13">
        <f>SUM(K7:K33)</f>
        <v>14773.93</v>
      </c>
      <c r="L34" s="13">
        <f>SUM(L7:L33)</f>
        <v>3069.98</v>
      </c>
      <c r="M34" s="13">
        <f>SUM(M7:M33)</f>
        <v>1287.4000000000001</v>
      </c>
      <c r="N34" s="13">
        <f>SUM(N6:N33)</f>
        <v>8000</v>
      </c>
      <c r="O34" s="13">
        <f>SUM(O7:O33)</f>
        <v>1250</v>
      </c>
      <c r="P34" s="13">
        <f>SUM(P7:P33)</f>
        <v>0</v>
      </c>
      <c r="Q34" s="13">
        <f>SUM(Q7:Q33)</f>
        <v>109413.25000000001</v>
      </c>
      <c r="R34" s="14">
        <f>SUM(F34:Q34)</f>
        <v>146010.12</v>
      </c>
      <c r="S34" s="14">
        <f>D34+E34-R34</f>
        <v>44796.950000000012</v>
      </c>
      <c r="T34" s="62"/>
    </row>
    <row r="35" spans="1:169" s="53" customFormat="1" ht="30" x14ac:dyDescent="0.3">
      <c r="A35" s="63">
        <v>2</v>
      </c>
      <c r="B35" s="63" t="s">
        <v>50</v>
      </c>
      <c r="C35" s="44" t="s">
        <v>51</v>
      </c>
      <c r="D35" s="10"/>
      <c r="E35" s="49"/>
      <c r="F35" s="49"/>
      <c r="G35" s="9"/>
      <c r="H35" s="15"/>
      <c r="I35" s="15"/>
      <c r="J35" s="15"/>
      <c r="K35" s="15"/>
      <c r="L35" s="21"/>
      <c r="M35" s="21"/>
      <c r="N35" s="21"/>
      <c r="O35" s="21"/>
      <c r="P35" s="21"/>
      <c r="Q35" s="21"/>
      <c r="R35" s="11"/>
      <c r="S35" s="9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169" s="53" customFormat="1" ht="105" customHeight="1" x14ac:dyDescent="0.3">
      <c r="A36" s="63">
        <v>4</v>
      </c>
      <c r="B36" s="64" t="s">
        <v>52</v>
      </c>
      <c r="C36" s="65" t="s">
        <v>53</v>
      </c>
      <c r="D36" s="66">
        <v>-13136</v>
      </c>
      <c r="E36" s="67"/>
      <c r="F36" s="67"/>
      <c r="G36" s="68"/>
      <c r="H36" s="16"/>
      <c r="I36" s="16"/>
      <c r="J36" s="16"/>
      <c r="K36" s="16"/>
      <c r="L36" s="22"/>
      <c r="M36" s="22"/>
      <c r="N36" s="22"/>
      <c r="O36" s="22"/>
      <c r="P36" s="22"/>
      <c r="Q36" s="23"/>
      <c r="R36" s="23"/>
      <c r="S36" s="9">
        <f>D36+E36-R36</f>
        <v>-13136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169" s="53" customFormat="1" ht="105" customHeight="1" x14ac:dyDescent="0.3">
      <c r="A37" s="63">
        <v>5</v>
      </c>
      <c r="B37" s="64" t="s">
        <v>54</v>
      </c>
      <c r="C37" s="65" t="s">
        <v>55</v>
      </c>
      <c r="D37" s="66">
        <v>-0.3</v>
      </c>
      <c r="E37" s="67"/>
      <c r="F37" s="67"/>
      <c r="G37" s="68"/>
      <c r="H37" s="16"/>
      <c r="I37" s="16"/>
      <c r="J37" s="16"/>
      <c r="K37" s="16"/>
      <c r="L37" s="22"/>
      <c r="M37" s="22"/>
      <c r="N37" s="22"/>
      <c r="O37" s="22"/>
      <c r="P37" s="22"/>
      <c r="Q37" s="23"/>
      <c r="R37" s="23"/>
      <c r="S37" s="9">
        <f>D37+E37-R37</f>
        <v>-0.3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169" s="53" customFormat="1" ht="105" customHeight="1" x14ac:dyDescent="0.3">
      <c r="A38" s="63"/>
      <c r="B38" s="64" t="s">
        <v>56</v>
      </c>
      <c r="C38" s="65" t="s">
        <v>57</v>
      </c>
      <c r="D38" s="66">
        <v>0</v>
      </c>
      <c r="E38" s="67">
        <v>75000</v>
      </c>
      <c r="F38" s="67">
        <v>22400</v>
      </c>
      <c r="G38" s="68"/>
      <c r="H38" s="16"/>
      <c r="I38" s="16"/>
      <c r="J38" s="16"/>
      <c r="K38" s="16"/>
      <c r="L38" s="22"/>
      <c r="M38" s="22"/>
      <c r="N38" s="22"/>
      <c r="O38" s="22"/>
      <c r="P38" s="23">
        <v>3175.63</v>
      </c>
      <c r="Q38" s="23">
        <v>1100</v>
      </c>
      <c r="R38" s="23">
        <f>P38+Q38+F38</f>
        <v>26675.63</v>
      </c>
      <c r="S38" s="9">
        <f>D38+E38-R38</f>
        <v>48324.369999999995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169" s="53" customFormat="1" ht="18.75" customHeight="1" x14ac:dyDescent="0.25">
      <c r="A39" s="69" t="s">
        <v>49</v>
      </c>
      <c r="B39" s="70"/>
      <c r="C39" s="71"/>
      <c r="D39" s="72">
        <f t="shared" ref="D39:E39" si="0">SUM(D35:D38)</f>
        <v>-13136.3</v>
      </c>
      <c r="E39" s="72">
        <f t="shared" si="0"/>
        <v>75000</v>
      </c>
      <c r="F39" s="72">
        <f>SUM(F35:F38)</f>
        <v>22400</v>
      </c>
      <c r="G39" s="72">
        <f t="shared" ref="G39:P39" si="1">SUM(G35:G38)</f>
        <v>0</v>
      </c>
      <c r="H39" s="72">
        <f t="shared" si="1"/>
        <v>0</v>
      </c>
      <c r="I39" s="72">
        <f t="shared" si="1"/>
        <v>0</v>
      </c>
      <c r="J39" s="72">
        <f t="shared" si="1"/>
        <v>0</v>
      </c>
      <c r="K39" s="72">
        <f t="shared" si="1"/>
        <v>0</v>
      </c>
      <c r="L39" s="72">
        <f t="shared" si="1"/>
        <v>0</v>
      </c>
      <c r="M39" s="72">
        <f t="shared" si="1"/>
        <v>0</v>
      </c>
      <c r="N39" s="72">
        <f t="shared" si="1"/>
        <v>0</v>
      </c>
      <c r="O39" s="72">
        <f t="shared" si="1"/>
        <v>0</v>
      </c>
      <c r="P39" s="72">
        <f t="shared" si="1"/>
        <v>3175.63</v>
      </c>
      <c r="Q39" s="24">
        <f>1100</f>
        <v>1100</v>
      </c>
      <c r="R39" s="17">
        <f>R38</f>
        <v>26675.63</v>
      </c>
      <c r="S39" s="13">
        <f>-13136</f>
        <v>-13136</v>
      </c>
    </row>
    <row r="40" spans="1:169" s="76" customFormat="1" ht="18.75" x14ac:dyDescent="0.3">
      <c r="A40" s="73" t="s">
        <v>58</v>
      </c>
      <c r="B40" s="73"/>
      <c r="C40" s="73"/>
      <c r="D40" s="18">
        <f>D34+D39</f>
        <v>14864.400000000001</v>
      </c>
      <c r="E40" s="18">
        <f>E39+E34</f>
        <v>237806.37</v>
      </c>
      <c r="F40" s="74">
        <f>F34+F39</f>
        <v>24522</v>
      </c>
      <c r="G40" s="74">
        <f>G34+G39</f>
        <v>3133.75</v>
      </c>
      <c r="H40" s="74">
        <f>H34+H39</f>
        <v>1600</v>
      </c>
      <c r="I40" s="74">
        <f>I34+I39</f>
        <v>623.88</v>
      </c>
      <c r="J40" s="74">
        <f>J39+J34</f>
        <v>735.93000000000006</v>
      </c>
      <c r="K40" s="74">
        <f t="shared" ref="K40:Q40" si="2">K34+K39</f>
        <v>14773.93</v>
      </c>
      <c r="L40" s="74">
        <f t="shared" si="2"/>
        <v>3069.98</v>
      </c>
      <c r="M40" s="74">
        <f t="shared" si="2"/>
        <v>1287.4000000000001</v>
      </c>
      <c r="N40" s="74">
        <f t="shared" si="2"/>
        <v>8000</v>
      </c>
      <c r="O40" s="74">
        <f t="shared" si="2"/>
        <v>1250</v>
      </c>
      <c r="P40" s="74">
        <f>P38</f>
        <v>3175.63</v>
      </c>
      <c r="Q40" s="74">
        <f t="shared" si="2"/>
        <v>110513.25000000001</v>
      </c>
      <c r="R40" s="18">
        <f>R34+R39</f>
        <v>172685.75</v>
      </c>
      <c r="S40" s="18">
        <f>D40+E40-R40</f>
        <v>79985.01999999999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</row>
    <row r="42" spans="1:169" x14ac:dyDescent="0.25">
      <c r="T42" s="78"/>
    </row>
  </sheetData>
  <mergeCells count="25">
    <mergeCell ref="R4:R5"/>
    <mergeCell ref="A6:L6"/>
    <mergeCell ref="A7:A8"/>
    <mergeCell ref="B7:B33"/>
    <mergeCell ref="M4:M5"/>
    <mergeCell ref="N4:N5"/>
    <mergeCell ref="O4:O5"/>
    <mergeCell ref="P4:P5"/>
    <mergeCell ref="Q4:Q5"/>
    <mergeCell ref="G4:G5"/>
    <mergeCell ref="H4:H5"/>
    <mergeCell ref="I4:I5"/>
    <mergeCell ref="J4:J5"/>
    <mergeCell ref="K4:K5"/>
    <mergeCell ref="L4:L5"/>
    <mergeCell ref="A1:S1"/>
    <mergeCell ref="A2:S2"/>
    <mergeCell ref="A3:A5"/>
    <mergeCell ref="B3:B5"/>
    <mergeCell ref="C3:C5"/>
    <mergeCell ref="D3:D5"/>
    <mergeCell ref="E3:E5"/>
    <mergeCell ref="F3:R3"/>
    <mergeCell ref="S3:S5"/>
    <mergeCell ref="F4:F5"/>
  </mergeCells>
  <pageMargins left="0.7" right="0.7" top="0.75" bottom="0.75" header="0.3" footer="0.3"/>
  <pageSetup paperSize="9" orientation="portrait" r:id="rId1"/>
  <ignoredErrors>
    <ignoredError sqref="R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2015-09-17T07:50:23Z</dcterms:modified>
</cp:coreProperties>
</file>