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80" windowWidth="17235" windowHeight="6570" firstSheet="8" activeTab="8"/>
  </bookViews>
  <sheets>
    <sheet name="Начальный" sheetId="1" state="hidden" r:id="rId1"/>
    <sheet name="Скоректированный" sheetId="5" state="hidden" r:id="rId2"/>
    <sheet name="июль" sheetId="17" state="hidden" r:id="rId3"/>
    <sheet name="март" sheetId="12" state="hidden" r:id="rId4"/>
    <sheet name="Лист2" sheetId="2" state="hidden" r:id="rId5"/>
    <sheet name="Лист3" sheetId="3" state="hidden" r:id="rId6"/>
    <sheet name="Лист1" sheetId="7" state="hidden" r:id="rId7"/>
    <sheet name="окт (2)" sheetId="27" state="hidden" r:id="rId8"/>
    <sheet name="сентябрь 2015" sheetId="38" r:id="rId9"/>
  </sheets>
  <calcPr calcId="145621" refMode="R1C1"/>
</workbook>
</file>

<file path=xl/calcChain.xml><?xml version="1.0" encoding="utf-8"?>
<calcChain xmlns="http://schemas.openxmlformats.org/spreadsheetml/2006/main">
  <c r="P52" i="38" l="1"/>
  <c r="Q52" i="38" s="1"/>
  <c r="P50" i="38" l="1"/>
  <c r="P51" i="38"/>
  <c r="D54" i="38"/>
  <c r="P9" i="38"/>
  <c r="P10" i="38"/>
  <c r="P11" i="38"/>
  <c r="P13" i="38"/>
  <c r="P14" i="38"/>
  <c r="P15" i="38"/>
  <c r="P17" i="38"/>
  <c r="P18" i="38"/>
  <c r="P19" i="38"/>
  <c r="P20" i="38"/>
  <c r="P21" i="38"/>
  <c r="P22" i="38"/>
  <c r="P23" i="38"/>
  <c r="P24" i="38"/>
  <c r="P25" i="38"/>
  <c r="P26" i="38"/>
  <c r="P27" i="38"/>
  <c r="P28" i="38"/>
  <c r="P29" i="38"/>
  <c r="P30" i="38"/>
  <c r="P31" i="38"/>
  <c r="P32" i="38"/>
  <c r="P33" i="38"/>
  <c r="P34" i="38"/>
  <c r="P35" i="38"/>
  <c r="P36" i="38"/>
  <c r="P37" i="38"/>
  <c r="P38" i="38"/>
  <c r="P39" i="38"/>
  <c r="P40" i="38"/>
  <c r="P41" i="38"/>
  <c r="P42" i="38"/>
  <c r="P43" i="38"/>
  <c r="P44" i="38"/>
  <c r="P45" i="38"/>
  <c r="P46" i="38"/>
  <c r="P47" i="38"/>
  <c r="P7" i="38"/>
  <c r="Q7" i="38" l="1"/>
  <c r="N8" i="38"/>
  <c r="O8" i="38"/>
  <c r="O48" i="38" s="1"/>
  <c r="O55" i="38" s="1"/>
  <c r="Q9" i="38"/>
  <c r="Q10" i="38"/>
  <c r="E11" i="38"/>
  <c r="Q13" i="38"/>
  <c r="Q14" i="38"/>
  <c r="Q15" i="38"/>
  <c r="G16" i="38"/>
  <c r="H16" i="38"/>
  <c r="H48" i="38" s="1"/>
  <c r="H55" i="38" s="1"/>
  <c r="I16" i="38"/>
  <c r="I48" i="38" s="1"/>
  <c r="I55" i="38" s="1"/>
  <c r="Q17" i="38"/>
  <c r="Q18" i="38"/>
  <c r="Q19" i="38"/>
  <c r="Q20" i="38"/>
  <c r="Q21" i="38"/>
  <c r="E22" i="38"/>
  <c r="Q23" i="38"/>
  <c r="Q24" i="38"/>
  <c r="Q25" i="38"/>
  <c r="Q26" i="38"/>
  <c r="Q27" i="38"/>
  <c r="Q28" i="38"/>
  <c r="Q29" i="38"/>
  <c r="Q30" i="38"/>
  <c r="Q31" i="38"/>
  <c r="Q32" i="38"/>
  <c r="Q33" i="38"/>
  <c r="Q34" i="38"/>
  <c r="Q35" i="38"/>
  <c r="Q36" i="38"/>
  <c r="Q37" i="38"/>
  <c r="Q38" i="38"/>
  <c r="Q39" i="38"/>
  <c r="Q40" i="38"/>
  <c r="Q41" i="38"/>
  <c r="Q42" i="38"/>
  <c r="Q43" i="38"/>
  <c r="Q44" i="38"/>
  <c r="Q45" i="38"/>
  <c r="D46" i="38"/>
  <c r="L48" i="38"/>
  <c r="L55" i="38" s="1"/>
  <c r="K48" i="38"/>
  <c r="K55" i="38" s="1"/>
  <c r="J48" i="38"/>
  <c r="J55" i="38" s="1"/>
  <c r="F48" i="38"/>
  <c r="E54" i="38"/>
  <c r="F53" i="38"/>
  <c r="M48" i="38"/>
  <c r="M55" i="38" s="1"/>
  <c r="Q47" i="38"/>
  <c r="G48" i="38" l="1"/>
  <c r="G55" i="38" s="1"/>
  <c r="P16" i="38"/>
  <c r="P8" i="38"/>
  <c r="F54" i="38"/>
  <c r="P53" i="38"/>
  <c r="E48" i="38"/>
  <c r="Q51" i="38"/>
  <c r="Q50" i="38"/>
  <c r="E55" i="38"/>
  <c r="Q11" i="38"/>
  <c r="Q8" i="38"/>
  <c r="N48" i="38"/>
  <c r="Q22" i="38"/>
  <c r="Q16" i="38"/>
  <c r="Q46" i="38"/>
  <c r="F55" i="38"/>
  <c r="D48" i="38"/>
  <c r="P48" i="38" l="1"/>
  <c r="Q48" i="38" s="1"/>
  <c r="D55" i="38"/>
  <c r="Q53" i="38"/>
  <c r="Q54" i="38" s="1"/>
  <c r="P49" i="38" l="1"/>
  <c r="P54" i="38" s="1"/>
  <c r="P55" i="38" s="1"/>
  <c r="Q66" i="27"/>
  <c r="P66" i="27"/>
  <c r="M66" i="27"/>
  <c r="L66" i="27"/>
  <c r="I66" i="27"/>
  <c r="H66" i="27"/>
  <c r="D66" i="27"/>
  <c r="S65" i="27"/>
  <c r="R65" i="27"/>
  <c r="Q65" i="27"/>
  <c r="F65" i="27"/>
  <c r="E65" i="27"/>
  <c r="E66" i="27" s="1"/>
  <c r="D65" i="27"/>
  <c r="Y64" i="27"/>
  <c r="Y65" i="27" s="1"/>
  <c r="X64" i="27"/>
  <c r="X65" i="27" s="1"/>
  <c r="Y63" i="27"/>
  <c r="Y61" i="27"/>
  <c r="X61" i="27"/>
  <c r="W60" i="27"/>
  <c r="V60" i="27"/>
  <c r="U60" i="27"/>
  <c r="T60" i="27"/>
  <c r="S60" i="27"/>
  <c r="S66" i="27" s="1"/>
  <c r="R60" i="27"/>
  <c r="R66" i="27" s="1"/>
  <c r="Q60" i="27"/>
  <c r="P60" i="27"/>
  <c r="O60" i="27"/>
  <c r="O66" i="27" s="1"/>
  <c r="N60" i="27"/>
  <c r="N66" i="27" s="1"/>
  <c r="M60" i="27"/>
  <c r="L60" i="27"/>
  <c r="K60" i="27"/>
  <c r="K66" i="27" s="1"/>
  <c r="J60" i="27"/>
  <c r="I60" i="27"/>
  <c r="H60" i="27"/>
  <c r="G60" i="27"/>
  <c r="G66" i="27" s="1"/>
  <c r="F60" i="27"/>
  <c r="F66" i="27" s="1"/>
  <c r="E60" i="27"/>
  <c r="D60" i="27"/>
  <c r="Y58" i="27"/>
  <c r="X58" i="27"/>
  <c r="R58" i="27"/>
  <c r="X57" i="27"/>
  <c r="Y57" i="27" s="1"/>
  <c r="Y56" i="27"/>
  <c r="X56" i="27"/>
  <c r="X55" i="27"/>
  <c r="Y55" i="27" s="1"/>
  <c r="Y54" i="27"/>
  <c r="X54" i="27"/>
  <c r="X53" i="27"/>
  <c r="Y53" i="27" s="1"/>
  <c r="Y52" i="27"/>
  <c r="X52" i="27"/>
  <c r="X51" i="27"/>
  <c r="Y51" i="27" s="1"/>
  <c r="Y50" i="27"/>
  <c r="X50" i="27"/>
  <c r="X49" i="27"/>
  <c r="Y49" i="27" s="1"/>
  <c r="Y48" i="27"/>
  <c r="X48" i="27"/>
  <c r="X47" i="27"/>
  <c r="Y47" i="27" s="1"/>
  <c r="N46" i="27"/>
  <c r="X46" i="27" s="1"/>
  <c r="Y46" i="27" s="1"/>
  <c r="Y45" i="27"/>
  <c r="X45" i="27"/>
  <c r="X44" i="27"/>
  <c r="Y44" i="27" s="1"/>
  <c r="Y43" i="27"/>
  <c r="X43" i="27"/>
  <c r="X42" i="27"/>
  <c r="Y42" i="27" s="1"/>
  <c r="Y41" i="27"/>
  <c r="X41" i="27"/>
  <c r="X40" i="27"/>
  <c r="Y40" i="27" s="1"/>
  <c r="Y39" i="27"/>
  <c r="X39" i="27"/>
  <c r="X38" i="27"/>
  <c r="Y38" i="27" s="1"/>
  <c r="Y37" i="27"/>
  <c r="X37" i="27"/>
  <c r="X36" i="27"/>
  <c r="Y36" i="27" s="1"/>
  <c r="Y35" i="27"/>
  <c r="X35" i="27"/>
  <c r="X34" i="27"/>
  <c r="Y34" i="27" s="1"/>
  <c r="Y33" i="27"/>
  <c r="X33" i="27"/>
  <c r="X32" i="27"/>
  <c r="Y32" i="27" s="1"/>
  <c r="Y31" i="27"/>
  <c r="X31" i="27"/>
  <c r="X30" i="27"/>
  <c r="Y30" i="27" s="1"/>
  <c r="Y29" i="27"/>
  <c r="X29" i="27"/>
  <c r="X28" i="27"/>
  <c r="Y28" i="27" s="1"/>
  <c r="Y27" i="27"/>
  <c r="X27" i="27"/>
  <c r="X26" i="27"/>
  <c r="Y26" i="27" s="1"/>
  <c r="Y25" i="27"/>
  <c r="X25" i="27"/>
  <c r="X24" i="27"/>
  <c r="Y24" i="27" s="1"/>
  <c r="Y23" i="27"/>
  <c r="X23" i="27"/>
  <c r="X22" i="27"/>
  <c r="Y22" i="27" s="1"/>
  <c r="Y21" i="27"/>
  <c r="X21" i="27"/>
  <c r="X20" i="27"/>
  <c r="Y20" i="27" s="1"/>
  <c r="Y19" i="27"/>
  <c r="X19" i="27"/>
  <c r="X18" i="27"/>
  <c r="Y18" i="27" s="1"/>
  <c r="Y17" i="27"/>
  <c r="X17" i="27"/>
  <c r="X16" i="27"/>
  <c r="Y16" i="27" s="1"/>
  <c r="Y15" i="27"/>
  <c r="X15" i="27"/>
  <c r="X14" i="27"/>
  <c r="Y14" i="27" s="1"/>
  <c r="Y13" i="27"/>
  <c r="X13" i="27"/>
  <c r="X12" i="27"/>
  <c r="Y12" i="27" s="1"/>
  <c r="Y11" i="27"/>
  <c r="X11" i="27"/>
  <c r="X10" i="27"/>
  <c r="Y10" i="27" s="1"/>
  <c r="Y9" i="27"/>
  <c r="X9" i="27"/>
  <c r="X8" i="27"/>
  <c r="Y8" i="27" s="1"/>
  <c r="Y7" i="27"/>
  <c r="X7" i="27"/>
  <c r="P21" i="12"/>
  <c r="N21" i="12"/>
  <c r="L21" i="12"/>
  <c r="J21" i="12"/>
  <c r="H21" i="12"/>
  <c r="F21" i="12"/>
  <c r="S20" i="12"/>
  <c r="R20" i="12"/>
  <c r="E20" i="12"/>
  <c r="S19" i="12"/>
  <c r="Q18" i="12"/>
  <c r="Q21" i="12" s="1"/>
  <c r="P18" i="12"/>
  <c r="O18" i="12"/>
  <c r="O21" i="12" s="1"/>
  <c r="N18" i="12"/>
  <c r="M18" i="12"/>
  <c r="M21" i="12" s="1"/>
  <c r="L18" i="12"/>
  <c r="K18" i="12"/>
  <c r="K21" i="12" s="1"/>
  <c r="J18" i="12"/>
  <c r="I18" i="12"/>
  <c r="I21" i="12" s="1"/>
  <c r="H18" i="12"/>
  <c r="G18" i="12"/>
  <c r="G21" i="12" s="1"/>
  <c r="F18" i="12"/>
  <c r="E18" i="12"/>
  <c r="D18" i="12"/>
  <c r="D21" i="12" s="1"/>
  <c r="S16" i="12"/>
  <c r="R16" i="12"/>
  <c r="S15" i="12"/>
  <c r="R15" i="12"/>
  <c r="S14" i="12"/>
  <c r="R14" i="12"/>
  <c r="S13" i="12"/>
  <c r="R13" i="12"/>
  <c r="S12" i="12"/>
  <c r="R12" i="12"/>
  <c r="S11" i="12"/>
  <c r="R11" i="12"/>
  <c r="S10" i="12"/>
  <c r="R10" i="12"/>
  <c r="S9" i="12"/>
  <c r="R9" i="12"/>
  <c r="S8" i="12"/>
  <c r="R8" i="12"/>
  <c r="S7" i="12"/>
  <c r="R7" i="12"/>
  <c r="R18" i="12" s="1"/>
  <c r="S36" i="17"/>
  <c r="Q36" i="17"/>
  <c r="O36" i="17"/>
  <c r="M36" i="17"/>
  <c r="K36" i="17"/>
  <c r="D36" i="17"/>
  <c r="S35" i="17"/>
  <c r="F35" i="17"/>
  <c r="E35" i="17"/>
  <c r="Y34" i="17"/>
  <c r="Y35" i="17" s="1"/>
  <c r="X33" i="17"/>
  <c r="X35" i="17" s="1"/>
  <c r="W32" i="17"/>
  <c r="V32" i="17"/>
  <c r="U32" i="17"/>
  <c r="T32" i="17"/>
  <c r="S32" i="17"/>
  <c r="R32" i="17"/>
  <c r="R36" i="17" s="1"/>
  <c r="Q32" i="17"/>
  <c r="P32" i="17"/>
  <c r="P36" i="17" s="1"/>
  <c r="O32" i="17"/>
  <c r="N32" i="17"/>
  <c r="N36" i="17" s="1"/>
  <c r="M32" i="17"/>
  <c r="L32" i="17"/>
  <c r="L36" i="17" s="1"/>
  <c r="K32" i="17"/>
  <c r="J32" i="17"/>
  <c r="I32" i="17"/>
  <c r="I36" i="17" s="1"/>
  <c r="H32" i="17"/>
  <c r="H36" i="17" s="1"/>
  <c r="G32" i="17"/>
  <c r="G36" i="17" s="1"/>
  <c r="F32" i="17"/>
  <c r="F36" i="17" s="1"/>
  <c r="E32" i="17"/>
  <c r="E36" i="17" s="1"/>
  <c r="D32" i="17"/>
  <c r="X25" i="17"/>
  <c r="Y25" i="17" s="1"/>
  <c r="X24" i="17"/>
  <c r="Y24" i="17" s="1"/>
  <c r="X23" i="17"/>
  <c r="Y23" i="17" s="1"/>
  <c r="X22" i="17"/>
  <c r="Y22" i="17" s="1"/>
  <c r="X21" i="17"/>
  <c r="Y21" i="17" s="1"/>
  <c r="X20" i="17"/>
  <c r="Y20" i="17" s="1"/>
  <c r="X19" i="17"/>
  <c r="Y19" i="17" s="1"/>
  <c r="X18" i="17"/>
  <c r="Y18" i="17" s="1"/>
  <c r="X17" i="17"/>
  <c r="Y17" i="17" s="1"/>
  <c r="X16" i="17"/>
  <c r="Y16" i="17" s="1"/>
  <c r="X15" i="17"/>
  <c r="Y15" i="17" s="1"/>
  <c r="X14" i="17"/>
  <c r="Y14" i="17" s="1"/>
  <c r="X13" i="17"/>
  <c r="Y13" i="17" s="1"/>
  <c r="X12" i="17"/>
  <c r="Y12" i="17" s="1"/>
  <c r="X11" i="17"/>
  <c r="Y11" i="17" s="1"/>
  <c r="X10" i="17"/>
  <c r="Y10" i="17" s="1"/>
  <c r="X9" i="17"/>
  <c r="Y9" i="17" s="1"/>
  <c r="X8" i="17"/>
  <c r="Y8" i="17" s="1"/>
  <c r="X7" i="17"/>
  <c r="X32" i="17" s="1"/>
  <c r="X36" i="17" s="1"/>
  <c r="I57" i="5"/>
  <c r="F52" i="5"/>
  <c r="H51" i="5"/>
  <c r="H49" i="5"/>
  <c r="J49" i="5" s="1"/>
  <c r="H44" i="5"/>
  <c r="J44" i="5" s="1"/>
  <c r="F44" i="5"/>
  <c r="H40" i="5"/>
  <c r="F40" i="5"/>
  <c r="I37" i="5"/>
  <c r="F37" i="5"/>
  <c r="E37" i="5"/>
  <c r="E30" i="5"/>
  <c r="H17" i="5"/>
  <c r="H37" i="5" s="1"/>
  <c r="H52" i="5" s="1"/>
  <c r="H62" i="5" s="1"/>
  <c r="J5" i="5"/>
  <c r="I5" i="5"/>
  <c r="I52" i="5" s="1"/>
  <c r="F55" i="5" s="1"/>
  <c r="E5" i="5"/>
  <c r="E52" i="5" s="1"/>
  <c r="I76" i="1"/>
  <c r="H75" i="1"/>
  <c r="H72" i="1"/>
  <c r="H66" i="1"/>
  <c r="F66" i="1"/>
  <c r="H61" i="1"/>
  <c r="F61" i="1"/>
  <c r="I57" i="1"/>
  <c r="H57" i="1"/>
  <c r="H76" i="1" s="1"/>
  <c r="F57" i="1"/>
  <c r="F76" i="1" s="1"/>
  <c r="E57" i="1"/>
  <c r="I5" i="1"/>
  <c r="E5" i="1"/>
  <c r="E76" i="1" s="1"/>
  <c r="J37" i="5" l="1"/>
  <c r="K52" i="5" s="1"/>
  <c r="S18" i="12"/>
  <c r="R21" i="12"/>
  <c r="I54" i="5"/>
  <c r="Y32" i="17"/>
  <c r="Y36" i="17"/>
  <c r="Y33" i="17"/>
  <c r="Y7" i="17"/>
  <c r="X60" i="27"/>
  <c r="X66" i="27" s="1"/>
  <c r="Y66" i="27" s="1"/>
  <c r="E21" i="12"/>
  <c r="S21" i="12" s="1"/>
  <c r="Z35" i="27"/>
  <c r="Y60" i="27" l="1"/>
  <c r="J52" i="5"/>
  <c r="J54" i="5" s="1"/>
  <c r="Q55" i="38" l="1"/>
  <c r="N54" i="38"/>
  <c r="N55" i="38"/>
</calcChain>
</file>

<file path=xl/sharedStrings.xml><?xml version="1.0" encoding="utf-8"?>
<sst xmlns="http://schemas.openxmlformats.org/spreadsheetml/2006/main" count="453" uniqueCount="190">
  <si>
    <t>Солнечные дети</t>
  </si>
  <si>
    <t>Солнечная улыбка</t>
  </si>
  <si>
    <t>Итого</t>
  </si>
  <si>
    <t>Приход денежных средств</t>
  </si>
  <si>
    <t>Музыкальная студия д/детей инвалид. Приказ №618 от 11.11.13</t>
  </si>
  <si>
    <t>Развитие обществ-но сам-ния РАГ № 3068 от 30.05.2013 приказ № 738 от 07.06.2013</t>
  </si>
  <si>
    <t xml:space="preserve">Соц. и спорт реаб. детей с огр. возм. и их семей Приказ № 240 от 13.05.2013  </t>
  </si>
  <si>
    <t>Итого:</t>
  </si>
  <si>
    <t>СП-центр</t>
  </si>
  <si>
    <t>Галета Ю.Г.</t>
  </si>
  <si>
    <t>Еналеев Т.А.</t>
  </si>
  <si>
    <t>Чинькова Юлия Викторовна</t>
  </si>
  <si>
    <t>Автопарк</t>
  </si>
  <si>
    <t>Автостройдормаш</t>
  </si>
  <si>
    <t>Ажурсталь</t>
  </si>
  <si>
    <t>АкваМакс (отделение № 8544 Сбербанка России г. Челябинска</t>
  </si>
  <si>
    <t>Борисова Анастасия Викторовна р/с 40817810051001977435 ОАО "Промсвязьбанк" г. Москва</t>
  </si>
  <si>
    <t>Гонтарева Нелли Петровна</t>
  </si>
  <si>
    <t>Дудочкин С.Г.</t>
  </si>
  <si>
    <t>Жолдыбин Алесандр Алексеевич</t>
  </si>
  <si>
    <t>ИП Третьяков Елисей Юрьевич</t>
  </si>
  <si>
    <t>ИП Вавасова Елена Юрьевна</t>
  </si>
  <si>
    <t>Копейский кирпичный завод</t>
  </si>
  <si>
    <t>Классика сбор д/с через ящик</t>
  </si>
  <si>
    <t>Лафарж Цемент</t>
  </si>
  <si>
    <t>Литвинова Г.Ю.</t>
  </si>
  <si>
    <t>Овечкин С.Н.</t>
  </si>
  <si>
    <t>ООО "Информационно-выставочный Альянс"</t>
  </si>
  <si>
    <t>ООО "Компаньон"</t>
  </si>
  <si>
    <t>ООО "Рейн-Стар"</t>
  </si>
  <si>
    <t>ООО "Риелт-Стройком"</t>
  </si>
  <si>
    <t>ООО ТехПромСтрой</t>
  </si>
  <si>
    <t>Родная</t>
  </si>
  <si>
    <t>Салмина С.В.</t>
  </si>
  <si>
    <t>Таврия</t>
  </si>
  <si>
    <t>Филиал Мостоотряд-16</t>
  </si>
  <si>
    <t>№</t>
  </si>
  <si>
    <t>Название программы</t>
  </si>
  <si>
    <t>Котрагенты</t>
  </si>
  <si>
    <t>Комитет финансов г. Челябинска Управление соц.развития</t>
  </si>
  <si>
    <t>Расходы</t>
  </si>
  <si>
    <t>Ящик пожертвования</t>
  </si>
  <si>
    <t>Проект клуб общения</t>
  </si>
  <si>
    <t>Глуздань Е.Н.</t>
  </si>
  <si>
    <t>Глуздань М.А</t>
  </si>
  <si>
    <t>Рабинович О.А.</t>
  </si>
  <si>
    <t>Остаток на начало периода</t>
  </si>
  <si>
    <t>Материальные расходы</t>
  </si>
  <si>
    <t>Расходы на услуги банков</t>
  </si>
  <si>
    <t>Услуги доставки</t>
  </si>
  <si>
    <t>Налоги и сборы</t>
  </si>
  <si>
    <t>Оплата труда</t>
  </si>
  <si>
    <t>Прочие расходы</t>
  </si>
  <si>
    <t>Бухгалтерское сопровождение</t>
  </si>
  <si>
    <t>Водоснабжение</t>
  </si>
  <si>
    <t>Вывоз мусора</t>
  </si>
  <si>
    <t>Командировочные расходы</t>
  </si>
  <si>
    <t>Монтаж</t>
  </si>
  <si>
    <t>Охрана</t>
  </si>
  <si>
    <t>Почтовые расходы</t>
  </si>
  <si>
    <t>Предоставление хостинга</t>
  </si>
  <si>
    <t>Связь</t>
  </si>
  <si>
    <t>Содержание и текущий  ремонт</t>
  </si>
  <si>
    <t>Теплоэнергия</t>
  </si>
  <si>
    <t>Тренинг</t>
  </si>
  <si>
    <t>Электроэнергия</t>
  </si>
  <si>
    <t>Статьи расходов</t>
  </si>
  <si>
    <t>Комбинат хлебопродуктов им. Григоровича</t>
  </si>
  <si>
    <t>Новый</t>
  </si>
  <si>
    <t>Пожертвование центр</t>
  </si>
  <si>
    <t>Пожертвование через интернет</t>
  </si>
  <si>
    <t>Сириус</t>
  </si>
  <si>
    <t>Остаток на конец периода</t>
  </si>
  <si>
    <t>ИТОГО</t>
  </si>
  <si>
    <t>Покупка оборудования</t>
  </si>
  <si>
    <t>Жолдыбин Александр Алексеевич</t>
  </si>
  <si>
    <t>ООО "ТехПромСтрой"</t>
  </si>
  <si>
    <t>Аптека "Классика"</t>
  </si>
  <si>
    <t>Наличные, ящик для сбора пожертвований</t>
  </si>
  <si>
    <t xml:space="preserve">Материальные расходы </t>
  </si>
  <si>
    <t>Содержание и текущий ремонт</t>
  </si>
  <si>
    <t>пожертвование центр (через ящик)</t>
  </si>
  <si>
    <t>Интернет</t>
  </si>
  <si>
    <t>Почта</t>
  </si>
  <si>
    <t>Бухгалтер-ское обслуживание</t>
  </si>
  <si>
    <t>Банковское обслужи-вание</t>
  </si>
  <si>
    <t>Электро-энергия</t>
  </si>
  <si>
    <t xml:space="preserve">Челябинская организация помощи детям "Звездный дождь"                                                                                                                                                                     </t>
  </si>
  <si>
    <t>Февраль</t>
  </si>
  <si>
    <t>финансовый отчет о расходовании денежных средств за I квартал 2014 года</t>
  </si>
  <si>
    <t>ООО ПКП "Ажурсталь"</t>
  </si>
  <si>
    <t>ООО Частная охранная организация "Альфа-Грифон"</t>
  </si>
  <si>
    <t>пожертвование через интернет</t>
  </si>
  <si>
    <t>Почемучка</t>
  </si>
  <si>
    <t>Оплата отопления</t>
  </si>
  <si>
    <t>Налоги</t>
  </si>
  <si>
    <t>ЗП</t>
  </si>
  <si>
    <t xml:space="preserve"> "КИТ Финанс Инвестиционный банк (ОАО)"</t>
  </si>
  <si>
    <t>Оплата стоматологических услуг</t>
  </si>
  <si>
    <t>КИТ Финанс Инвестиционный банк (ОАО)</t>
  </si>
  <si>
    <t>Русман Александр Александрович</t>
  </si>
  <si>
    <t>Оплата за ремонт двери</t>
  </si>
  <si>
    <t>Оплата театральной площадки</t>
  </si>
  <si>
    <t>Оплата производства программы и записи на диск</t>
  </si>
  <si>
    <t>Оплата за тренинг</t>
  </si>
  <si>
    <t>финансовый отчет о расходовании денежных средств за II квартал 2014 года</t>
  </si>
  <si>
    <t>ЧРБФ "Родная"</t>
  </si>
  <si>
    <t>ООО "Южуралсервис"</t>
  </si>
  <si>
    <t>Пашнина Инна Александровна</t>
  </si>
  <si>
    <t>ИП Черкасова Софья Семеновна</t>
  </si>
  <si>
    <t>Реализация проекта "Гончарная мастерская для детей инвалидов" пр. 217 от 05.05.2014</t>
  </si>
  <si>
    <t>Комитет финансов города Челябинска, Управление соц развития</t>
  </si>
  <si>
    <t>ООО "Шедевр"</t>
  </si>
  <si>
    <t>Филиал мостотряд 16</t>
  </si>
  <si>
    <t>Мустакимова Алина Альбертовна</t>
  </si>
  <si>
    <t>Июнь</t>
  </si>
  <si>
    <t>Центр помощи детям "Звездный дождь"</t>
  </si>
  <si>
    <t>ООО "Гилмон"</t>
  </si>
  <si>
    <t>ИП Банников Владимир Иванович</t>
  </si>
  <si>
    <t>Футбольный клуб "Триумф"</t>
  </si>
  <si>
    <t>Еременко Дмитрий Олегович</t>
  </si>
  <si>
    <t>Украинцев Олег Андреевич</t>
  </si>
  <si>
    <t>Левченко Татьяна Львовна</t>
  </si>
  <si>
    <t>ИП Серова Полина Викторовна</t>
  </si>
  <si>
    <t>финансовый отчет о расходовании денежных средств за III квартал 2014 года</t>
  </si>
  <si>
    <t>Проект "Группа поддержки родителей, имеющих детей с ОВЗ"</t>
  </si>
  <si>
    <t>АНО Региональный центр "Вектор"</t>
  </si>
  <si>
    <t>Национальный благотворительный фонд"интерактивный проект</t>
  </si>
  <si>
    <t>Субсидия на финансовое обеспеченик затрат для осущ-я д-ти по реализации соц.-знач. Программ №7.144 от 12.08.2014</t>
  </si>
  <si>
    <t>УФК по Челябинской области</t>
  </si>
  <si>
    <t>Пожертвование от частных лиц</t>
  </si>
  <si>
    <t>Ящик, установенный во время акции "10 добрых дел"</t>
  </si>
  <si>
    <t>пожертвование через ящик ИП КАН ЮЙЦЗЭ</t>
  </si>
  <si>
    <t>Брунгардт Ксения</t>
  </si>
  <si>
    <t>Коновалова Татьяна Валерьевна</t>
  </si>
  <si>
    <t>Салмина Светлана Владимировна</t>
  </si>
  <si>
    <t>Балтин Владимир Евгеньевич</t>
  </si>
  <si>
    <t>Сентябрь</t>
  </si>
  <si>
    <t>Информационная акция "Я как все, хочу учиться"</t>
  </si>
  <si>
    <t>Садыкова Ирина</t>
  </si>
  <si>
    <t>ООО "Жилстрой 9"</t>
  </si>
  <si>
    <t>ИП Бураковский А.Л.</t>
  </si>
  <si>
    <t>Команда "Готов к туризму и отдыху</t>
  </si>
  <si>
    <t>Команда "Родители Звездного дождя"</t>
  </si>
  <si>
    <t>Команда "Друзья  Звездного дождя"</t>
  </si>
  <si>
    <t>Солнечный велопробег. Перезагрузка-2014</t>
  </si>
  <si>
    <t>Жернова Е.В.</t>
  </si>
  <si>
    <t>ООО "Профторгэксперт"</t>
  </si>
  <si>
    <t>Машинки, которые помогают</t>
  </si>
  <si>
    <t>Октябрь</t>
  </si>
  <si>
    <t>Безнадежных Я.С.</t>
  </si>
  <si>
    <t>ООО"Скелпер"</t>
  </si>
  <si>
    <t>ящик, установленный в ледовой арене "Трактор"</t>
  </si>
  <si>
    <t>Гритчин Н.С.</t>
  </si>
  <si>
    <t>Акция "Доброе сердце"</t>
  </si>
  <si>
    <t>Возрат денежных средств из банка</t>
  </si>
  <si>
    <t>ООО "Ай Ти Вектор"</t>
  </si>
  <si>
    <t>Головко С.А.</t>
  </si>
  <si>
    <t>Полегешко Е.В.</t>
  </si>
  <si>
    <t>Челябинский государственный театр кукол им. В. Вольховского</t>
  </si>
  <si>
    <t>Субсидия на реализацию мероприятий в соответствии с соцтально-значимым проектом "Сенсорно-моторное развитие детей с ментальными нарушениями" в 2015 году № 71 от 20.04.2015</t>
  </si>
  <si>
    <t>Управление социального развития Администрации города Челябинска</t>
  </si>
  <si>
    <t>ЧОО ООБФ "Российский детский фонд"</t>
  </si>
  <si>
    <t>Кулинарный поединок</t>
  </si>
  <si>
    <t>ООО Техпромстрой</t>
  </si>
  <si>
    <t>финансовый отчет о расходовании денежных средств за III квартал 2015 года</t>
  </si>
  <si>
    <t>Борискина В.К.</t>
  </si>
  <si>
    <t>Корректировка</t>
  </si>
  <si>
    <t>ООО "ККЗ"</t>
  </si>
  <si>
    <t>Гритчина О.К.</t>
  </si>
  <si>
    <t>Афанасенко А.В.</t>
  </si>
  <si>
    <t>Давыдова О.А.</t>
  </si>
  <si>
    <t>Украинская И.В.</t>
  </si>
  <si>
    <t>Панин В.И.</t>
  </si>
  <si>
    <t>Ивлева Ю.Н.</t>
  </si>
  <si>
    <t>Макова Е.Г.</t>
  </si>
  <si>
    <t>Золотина А.Н.</t>
  </si>
  <si>
    <t>Вохминцева Е.Л.</t>
  </si>
  <si>
    <t>Мигунова Е.Ю.</t>
  </si>
  <si>
    <t>Сапогова И.А.</t>
  </si>
  <si>
    <t>Тиунова Н.А.</t>
  </si>
  <si>
    <t>Гаитова З.М.</t>
  </si>
  <si>
    <t>Мосяева О.А.</t>
  </si>
  <si>
    <t>Вада Е.А.</t>
  </si>
  <si>
    <t>Лысянская А.А.</t>
  </si>
  <si>
    <t>Муравлев В.П.</t>
  </si>
  <si>
    <t>Бабченко А.А.</t>
  </si>
  <si>
    <t>Некоммерческая организация Благотворительный фонд</t>
  </si>
  <si>
    <t xml:space="preserve"> Заключительная конференция</t>
  </si>
  <si>
    <t>Национальный благотворительный фонд "интерактивный проект" 7715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</si>
</sst>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/>
    <xf numFmtId="4" fontId="0" fillId="0" borderId="0" xfId="0" applyNumberFormat="1"/>
    <xf numFmtId="0" fontId="0" fillId="2" borderId="0" xfId="0" applyFill="1" applyBorder="1"/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/>
    </xf>
    <xf numFmtId="4" fontId="1" fillId="2" borderId="4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4" fontId="1" fillId="2" borderId="6" xfId="0" applyNumberFormat="1" applyFont="1" applyFill="1" applyBorder="1" applyAlignment="1">
      <alignment horizontal="right" vertical="center"/>
    </xf>
    <xf numFmtId="0" fontId="1" fillId="0" borderId="1" xfId="0" applyFont="1" applyBorder="1"/>
    <xf numFmtId="4" fontId="1" fillId="2" borderId="5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4" fontId="1" fillId="0" borderId="1" xfId="0" applyNumberFormat="1" applyFont="1" applyBorder="1"/>
    <xf numFmtId="164" fontId="1" fillId="2" borderId="5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4" fontId="2" fillId="2" borderId="5" xfId="0" applyNumberFormat="1" applyFont="1" applyFill="1" applyBorder="1" applyAlignment="1">
      <alignment horizontal="right" vertical="center"/>
    </xf>
    <xf numFmtId="4" fontId="2" fillId="0" borderId="1" xfId="0" applyNumberFormat="1" applyFont="1" applyBorder="1"/>
    <xf numFmtId="0" fontId="1" fillId="2" borderId="4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/>
    <xf numFmtId="4" fontId="1" fillId="2" borderId="4" xfId="0" applyNumberFormat="1" applyFon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3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1" fillId="2" borderId="5" xfId="0" applyFont="1" applyFill="1" applyBorder="1" applyAlignment="1">
      <alignment horizontal="center" vertical="center"/>
    </xf>
    <xf numFmtId="4" fontId="4" fillId="2" borderId="1" xfId="0" applyNumberFormat="1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4" fontId="0" fillId="0" borderId="0" xfId="0" applyNumberFormat="1" applyBorder="1"/>
    <xf numFmtId="3" fontId="0" fillId="0" borderId="0" xfId="0" applyNumberFormat="1"/>
    <xf numFmtId="4" fontId="1" fillId="2" borderId="5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vertical="center"/>
    </xf>
    <xf numFmtId="4" fontId="3" fillId="0" borderId="0" xfId="0" applyNumberFormat="1" applyFont="1"/>
    <xf numFmtId="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3" fillId="0" borderId="0" xfId="0" applyFont="1" applyBorder="1"/>
    <xf numFmtId="0" fontId="2" fillId="3" borderId="1" xfId="0" applyFont="1" applyFill="1" applyBorder="1"/>
    <xf numFmtId="0" fontId="1" fillId="3" borderId="1" xfId="0" applyFont="1" applyFill="1" applyBorder="1" applyAlignment="1">
      <alignment vertical="center"/>
    </xf>
    <xf numFmtId="4" fontId="2" fillId="3" borderId="5" xfId="0" applyNumberFormat="1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left" vertical="center" wrapText="1"/>
    </xf>
    <xf numFmtId="4" fontId="2" fillId="3" borderId="9" xfId="0" applyNumberFormat="1" applyFont="1" applyFill="1" applyBorder="1" applyAlignment="1">
      <alignment horizontal="right" vertical="center"/>
    </xf>
    <xf numFmtId="0" fontId="3" fillId="4" borderId="1" xfId="0" applyFont="1" applyFill="1" applyBorder="1"/>
    <xf numFmtId="4" fontId="4" fillId="4" borderId="1" xfId="0" applyNumberFormat="1" applyFont="1" applyFill="1" applyBorder="1" applyAlignment="1">
      <alignment horizontal="right"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>
      <alignment horizontal="right" vertical="center"/>
    </xf>
    <xf numFmtId="4" fontId="1" fillId="3" borderId="3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wrapText="1"/>
    </xf>
    <xf numFmtId="4" fontId="1" fillId="3" borderId="3" xfId="0" applyNumberFormat="1" applyFont="1" applyFill="1" applyBorder="1" applyAlignment="1">
      <alignment horizontal="right" wrapText="1"/>
    </xf>
    <xf numFmtId="0" fontId="0" fillId="3" borderId="0" xfId="0" applyFill="1"/>
    <xf numFmtId="4" fontId="7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7" fillId="2" borderId="5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3" borderId="6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>
      <alignment horizontal="right" vertical="center"/>
    </xf>
    <xf numFmtId="0" fontId="6" fillId="3" borderId="1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right" vertical="center"/>
    </xf>
    <xf numFmtId="4" fontId="11" fillId="3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/>
    </xf>
    <xf numFmtId="4" fontId="12" fillId="3" borderId="3" xfId="0" applyNumberFormat="1" applyFont="1" applyFill="1" applyBorder="1" applyAlignment="1">
      <alignment horizontal="right"/>
    </xf>
    <xf numFmtId="0" fontId="6" fillId="2" borderId="3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0" fillId="2" borderId="0" xfId="0" applyNumberFormat="1" applyFill="1"/>
    <xf numFmtId="4" fontId="0" fillId="3" borderId="0" xfId="0" applyNumberFormat="1" applyFill="1"/>
    <xf numFmtId="4" fontId="13" fillId="2" borderId="3" xfId="0" applyNumberFormat="1" applyFont="1" applyFill="1" applyBorder="1" applyAlignment="1">
      <alignment horizontal="right"/>
    </xf>
    <xf numFmtId="4" fontId="13" fillId="3" borderId="3" xfId="0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2" fillId="3" borderId="5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6" fillId="2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4" xfId="0" applyFont="1" applyFill="1" applyBorder="1" applyAlignment="1">
      <alignment horizontal="center" vertical="center" textRotation="90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0" borderId="0" xfId="0" applyFont="1" applyFill="1"/>
    <xf numFmtId="0" fontId="1" fillId="3" borderId="0" xfId="0" applyFont="1" applyFill="1"/>
    <xf numFmtId="0" fontId="14" fillId="2" borderId="0" xfId="0" applyFont="1" applyFill="1"/>
    <xf numFmtId="0" fontId="7" fillId="0" borderId="0" xfId="0" applyFont="1" applyFill="1"/>
    <xf numFmtId="0" fontId="1" fillId="0" borderId="0" xfId="0" applyFont="1" applyAlignment="1">
      <alignment horizontal="right" vertical="center"/>
    </xf>
    <xf numFmtId="4" fontId="11" fillId="2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horizontal="right"/>
    </xf>
    <xf numFmtId="4" fontId="7" fillId="2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right"/>
    </xf>
    <xf numFmtId="4" fontId="1" fillId="2" borderId="9" xfId="0" applyNumberFormat="1" applyFont="1" applyFill="1" applyBorder="1" applyAlignment="1">
      <alignment horizontal="right"/>
    </xf>
    <xf numFmtId="4" fontId="1" fillId="2" borderId="3" xfId="0" applyNumberFormat="1" applyFont="1" applyFill="1" applyBorder="1" applyAlignment="1">
      <alignment horizontal="right"/>
    </xf>
    <xf numFmtId="4" fontId="11" fillId="2" borderId="3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4" fontId="7" fillId="0" borderId="3" xfId="0" applyNumberFormat="1" applyFont="1" applyFill="1" applyBorder="1" applyAlignment="1">
      <alignment horizontal="right"/>
    </xf>
    <xf numFmtId="4" fontId="1" fillId="3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" fillId="0" borderId="0" xfId="0" applyFont="1" applyFill="1" applyBorder="1"/>
    <xf numFmtId="0" fontId="14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837"/>
  <sheetViews>
    <sheetView topLeftCell="A67" zoomScaleNormal="100" workbookViewId="0">
      <selection activeCell="E76" sqref="E76"/>
    </sheetView>
  </sheetViews>
  <sheetFormatPr defaultRowHeight="15" x14ac:dyDescent="0.25"/>
  <cols>
    <col min="3" max="3" width="20.140625" customWidth="1"/>
    <col min="4" max="5" width="18.42578125" customWidth="1"/>
    <col min="6" max="7" width="26.5703125" style="3" customWidth="1"/>
    <col min="8" max="8" width="19.5703125" style="4" customWidth="1"/>
    <col min="9" max="9" width="16.42578125" customWidth="1"/>
    <col min="10" max="11" width="11.42578125" bestFit="1" customWidth="1"/>
  </cols>
  <sheetData>
    <row r="1" spans="2:9" ht="30" x14ac:dyDescent="0.25">
      <c r="B1" s="9" t="s">
        <v>36</v>
      </c>
      <c r="C1" s="9" t="s">
        <v>37</v>
      </c>
      <c r="D1" s="9" t="s">
        <v>38</v>
      </c>
      <c r="E1" s="10" t="s">
        <v>46</v>
      </c>
      <c r="F1" s="49" t="s">
        <v>3</v>
      </c>
      <c r="G1" s="49"/>
      <c r="H1" s="9" t="s">
        <v>40</v>
      </c>
      <c r="I1" s="10" t="s">
        <v>72</v>
      </c>
    </row>
    <row r="2" spans="2:9" x14ac:dyDescent="0.25">
      <c r="B2" s="148">
        <v>1</v>
      </c>
      <c r="C2" s="151" t="s">
        <v>42</v>
      </c>
      <c r="D2" s="12" t="s">
        <v>43</v>
      </c>
      <c r="E2" s="13">
        <v>2300</v>
      </c>
      <c r="F2" s="14"/>
      <c r="G2" s="14"/>
      <c r="H2" s="8"/>
      <c r="I2" s="15">
        <v>2300</v>
      </c>
    </row>
    <row r="3" spans="2:9" x14ac:dyDescent="0.25">
      <c r="B3" s="149"/>
      <c r="C3" s="152"/>
      <c r="D3" s="12" t="s">
        <v>44</v>
      </c>
      <c r="E3" s="13">
        <v>7600</v>
      </c>
      <c r="F3" s="14"/>
      <c r="G3" s="14"/>
      <c r="H3" s="8"/>
      <c r="I3" s="15">
        <v>7600</v>
      </c>
    </row>
    <row r="4" spans="2:9" x14ac:dyDescent="0.25">
      <c r="B4" s="150"/>
      <c r="C4" s="153"/>
      <c r="D4" s="12" t="s">
        <v>45</v>
      </c>
      <c r="E4" s="13">
        <v>3300</v>
      </c>
      <c r="F4" s="14"/>
      <c r="G4" s="14"/>
      <c r="H4" s="8"/>
      <c r="I4" s="15">
        <v>3300</v>
      </c>
    </row>
    <row r="5" spans="2:9" x14ac:dyDescent="0.25">
      <c r="B5" s="16" t="s">
        <v>2</v>
      </c>
      <c r="C5" s="17"/>
      <c r="D5" s="12"/>
      <c r="E5" s="18">
        <f>E2+E3+E4</f>
        <v>13200</v>
      </c>
      <c r="F5" s="14"/>
      <c r="G5" s="14"/>
      <c r="H5" s="8"/>
      <c r="I5" s="19">
        <f>I2+I3+I4</f>
        <v>13200</v>
      </c>
    </row>
    <row r="6" spans="2:9" x14ac:dyDescent="0.25">
      <c r="B6" s="148">
        <v>2</v>
      </c>
      <c r="C6" s="148" t="s">
        <v>0</v>
      </c>
      <c r="D6" s="20" t="s">
        <v>9</v>
      </c>
      <c r="E6" s="20"/>
      <c r="F6" s="21">
        <v>26.14</v>
      </c>
      <c r="G6" s="21"/>
      <c r="H6" s="8"/>
      <c r="I6" s="22"/>
    </row>
    <row r="7" spans="2:9" x14ac:dyDescent="0.25">
      <c r="B7" s="149"/>
      <c r="C7" s="149"/>
      <c r="D7" s="8" t="s">
        <v>10</v>
      </c>
      <c r="E7" s="8"/>
      <c r="F7" s="23">
        <v>20000</v>
      </c>
      <c r="G7" s="23"/>
      <c r="H7" s="8"/>
      <c r="I7" s="22"/>
    </row>
    <row r="8" spans="2:9" ht="30" x14ac:dyDescent="0.25">
      <c r="B8" s="149"/>
      <c r="C8" s="149"/>
      <c r="D8" s="24" t="s">
        <v>11</v>
      </c>
      <c r="E8" s="24"/>
      <c r="F8" s="23">
        <v>8000</v>
      </c>
      <c r="G8" s="23"/>
      <c r="H8" s="8"/>
      <c r="I8" s="22"/>
    </row>
    <row r="9" spans="2:9" x14ac:dyDescent="0.25">
      <c r="B9" s="149"/>
      <c r="C9" s="149"/>
      <c r="D9" s="8" t="s">
        <v>12</v>
      </c>
      <c r="E9" s="8"/>
      <c r="F9" s="23">
        <v>50000</v>
      </c>
      <c r="G9" s="23"/>
      <c r="H9" s="8"/>
      <c r="I9" s="22"/>
    </row>
    <row r="10" spans="2:9" x14ac:dyDescent="0.25">
      <c r="B10" s="149"/>
      <c r="C10" s="149"/>
      <c r="D10" s="24" t="s">
        <v>13</v>
      </c>
      <c r="E10" s="24"/>
      <c r="F10" s="23">
        <v>50000</v>
      </c>
      <c r="G10" s="23"/>
      <c r="H10" s="8"/>
      <c r="I10" s="22"/>
    </row>
    <row r="11" spans="2:9" x14ac:dyDescent="0.25">
      <c r="B11" s="149"/>
      <c r="C11" s="149"/>
      <c r="D11" s="51" t="s">
        <v>14</v>
      </c>
      <c r="E11" s="8"/>
      <c r="F11" s="23">
        <v>50000</v>
      </c>
      <c r="G11" s="23"/>
      <c r="H11" s="8"/>
      <c r="I11" s="22"/>
    </row>
    <row r="12" spans="2:9" ht="60" x14ac:dyDescent="0.25">
      <c r="B12" s="149"/>
      <c r="C12" s="149"/>
      <c r="D12" s="24" t="s">
        <v>15</v>
      </c>
      <c r="E12" s="24"/>
      <c r="F12" s="23">
        <v>69445</v>
      </c>
      <c r="G12" s="23"/>
      <c r="H12" s="8"/>
      <c r="I12" s="22"/>
    </row>
    <row r="13" spans="2:9" ht="105" x14ac:dyDescent="0.25">
      <c r="B13" s="149"/>
      <c r="C13" s="149"/>
      <c r="D13" s="24" t="s">
        <v>16</v>
      </c>
      <c r="E13" s="24"/>
      <c r="F13" s="23">
        <v>8700</v>
      </c>
      <c r="G13" s="23"/>
      <c r="H13" s="8"/>
      <c r="I13" s="22"/>
    </row>
    <row r="14" spans="2:9" ht="30" x14ac:dyDescent="0.25">
      <c r="B14" s="149"/>
      <c r="C14" s="149"/>
      <c r="D14" s="24" t="s">
        <v>17</v>
      </c>
      <c r="E14" s="24"/>
      <c r="F14" s="23">
        <v>3000</v>
      </c>
      <c r="G14" s="23"/>
      <c r="H14" s="8"/>
      <c r="I14" s="22"/>
    </row>
    <row r="15" spans="2:9" x14ac:dyDescent="0.25">
      <c r="B15" s="149"/>
      <c r="C15" s="149"/>
      <c r="D15" s="8" t="s">
        <v>18</v>
      </c>
      <c r="E15" s="8"/>
      <c r="F15" s="23">
        <v>5000</v>
      </c>
      <c r="G15" s="23"/>
      <c r="H15" s="8"/>
      <c r="I15" s="22"/>
    </row>
    <row r="16" spans="2:9" ht="45" x14ac:dyDescent="0.25">
      <c r="B16" s="149"/>
      <c r="C16" s="149"/>
      <c r="D16" s="24" t="s">
        <v>19</v>
      </c>
      <c r="E16" s="24"/>
      <c r="F16" s="23">
        <v>9000</v>
      </c>
      <c r="G16" s="23"/>
      <c r="H16" s="8"/>
      <c r="I16" s="22"/>
    </row>
    <row r="17" spans="2:9" ht="30" x14ac:dyDescent="0.25">
      <c r="B17" s="149"/>
      <c r="C17" s="149"/>
      <c r="D17" s="24" t="s">
        <v>20</v>
      </c>
      <c r="E17" s="24"/>
      <c r="F17" s="23">
        <v>200</v>
      </c>
      <c r="G17" s="23"/>
      <c r="H17" s="8"/>
      <c r="I17" s="22"/>
    </row>
    <row r="18" spans="2:9" ht="30" x14ac:dyDescent="0.25">
      <c r="B18" s="149"/>
      <c r="C18" s="149"/>
      <c r="D18" s="24" t="s">
        <v>21</v>
      </c>
      <c r="E18" s="24"/>
      <c r="F18" s="23">
        <v>70000</v>
      </c>
      <c r="G18" s="23"/>
      <c r="H18" s="8"/>
      <c r="I18" s="22"/>
    </row>
    <row r="19" spans="2:9" ht="30" x14ac:dyDescent="0.25">
      <c r="B19" s="149"/>
      <c r="C19" s="149"/>
      <c r="D19" s="24" t="s">
        <v>23</v>
      </c>
      <c r="E19" s="24"/>
      <c r="F19" s="23">
        <v>134454.01999999999</v>
      </c>
      <c r="G19" s="23"/>
      <c r="H19" s="8"/>
      <c r="I19" s="22"/>
    </row>
    <row r="20" spans="2:9" ht="45" x14ac:dyDescent="0.25">
      <c r="B20" s="149"/>
      <c r="C20" s="149"/>
      <c r="D20" s="24" t="s">
        <v>67</v>
      </c>
      <c r="E20" s="25">
        <v>7995.79</v>
      </c>
      <c r="F20" s="23">
        <v>0</v>
      </c>
      <c r="G20" s="23"/>
      <c r="H20" s="8"/>
      <c r="I20" s="22"/>
    </row>
    <row r="21" spans="2:9" ht="30" x14ac:dyDescent="0.25">
      <c r="B21" s="149"/>
      <c r="C21" s="149"/>
      <c r="D21" s="52" t="s">
        <v>22</v>
      </c>
      <c r="E21" s="24"/>
      <c r="F21" s="23">
        <v>248000</v>
      </c>
      <c r="G21" s="23"/>
      <c r="H21" s="8"/>
      <c r="I21" s="22"/>
    </row>
    <row r="22" spans="2:9" x14ac:dyDescent="0.25">
      <c r="B22" s="149"/>
      <c r="C22" s="149"/>
      <c r="D22" s="52" t="s">
        <v>24</v>
      </c>
      <c r="E22" s="24"/>
      <c r="F22" s="23">
        <v>300000</v>
      </c>
      <c r="G22" s="23"/>
      <c r="H22" s="8"/>
      <c r="I22" s="22"/>
    </row>
    <row r="23" spans="2:9" x14ac:dyDescent="0.25">
      <c r="B23" s="149"/>
      <c r="C23" s="149"/>
      <c r="D23" s="24" t="s">
        <v>25</v>
      </c>
      <c r="E23" s="24"/>
      <c r="F23" s="23">
        <v>6000</v>
      </c>
      <c r="G23" s="23"/>
      <c r="H23" s="8"/>
      <c r="I23" s="22"/>
    </row>
    <row r="24" spans="2:9" x14ac:dyDescent="0.25">
      <c r="B24" s="149"/>
      <c r="C24" s="149"/>
      <c r="D24" s="24" t="s">
        <v>68</v>
      </c>
      <c r="E24" s="25">
        <v>65692.539999999994</v>
      </c>
      <c r="F24" s="23">
        <v>0</v>
      </c>
      <c r="G24" s="23"/>
      <c r="H24" s="8"/>
      <c r="I24" s="22"/>
    </row>
    <row r="25" spans="2:9" x14ac:dyDescent="0.25">
      <c r="B25" s="149"/>
      <c r="C25" s="149"/>
      <c r="D25" s="24" t="s">
        <v>26</v>
      </c>
      <c r="E25" s="24"/>
      <c r="F25" s="23">
        <v>5000</v>
      </c>
      <c r="G25" s="23"/>
      <c r="H25" s="8"/>
      <c r="I25" s="22"/>
    </row>
    <row r="26" spans="2:9" ht="60" x14ac:dyDescent="0.25">
      <c r="B26" s="149"/>
      <c r="C26" s="149"/>
      <c r="D26" s="24" t="s">
        <v>27</v>
      </c>
      <c r="E26" s="24"/>
      <c r="F26" s="23">
        <v>37500</v>
      </c>
      <c r="G26" s="23"/>
      <c r="H26" s="8"/>
      <c r="I26" s="22"/>
    </row>
    <row r="27" spans="2:9" x14ac:dyDescent="0.25">
      <c r="B27" s="149"/>
      <c r="C27" s="149"/>
      <c r="D27" s="24" t="s">
        <v>28</v>
      </c>
      <c r="E27" s="24"/>
      <c r="F27" s="23">
        <v>10000</v>
      </c>
      <c r="G27" s="23"/>
      <c r="H27" s="8"/>
      <c r="I27" s="22"/>
    </row>
    <row r="28" spans="2:9" x14ac:dyDescent="0.25">
      <c r="B28" s="149"/>
      <c r="C28" s="149"/>
      <c r="D28" s="24" t="s">
        <v>29</v>
      </c>
      <c r="E28" s="24"/>
      <c r="F28" s="23">
        <v>112.47</v>
      </c>
      <c r="G28" s="23"/>
      <c r="H28" s="8"/>
      <c r="I28" s="22"/>
    </row>
    <row r="29" spans="2:9" ht="30" x14ac:dyDescent="0.25">
      <c r="B29" s="149"/>
      <c r="C29" s="149"/>
      <c r="D29" s="24" t="s">
        <v>30</v>
      </c>
      <c r="E29" s="24"/>
      <c r="F29" s="23">
        <v>50000</v>
      </c>
      <c r="G29" s="23"/>
      <c r="H29" s="8"/>
      <c r="I29" s="22"/>
    </row>
    <row r="30" spans="2:9" ht="30" x14ac:dyDescent="0.25">
      <c r="B30" s="149"/>
      <c r="C30" s="149"/>
      <c r="D30" s="52" t="s">
        <v>31</v>
      </c>
      <c r="E30" s="24"/>
      <c r="F30" s="23">
        <v>270000</v>
      </c>
      <c r="G30" s="23"/>
      <c r="H30" s="8"/>
      <c r="I30" s="22"/>
    </row>
    <row r="31" spans="2:9" ht="30" x14ac:dyDescent="0.25">
      <c r="B31" s="149"/>
      <c r="C31" s="149"/>
      <c r="D31" s="24" t="s">
        <v>69</v>
      </c>
      <c r="E31" s="24"/>
      <c r="F31" s="23">
        <v>858050.15</v>
      </c>
      <c r="G31" s="23"/>
      <c r="H31" s="8"/>
      <c r="I31" s="26">
        <v>260795.56</v>
      </c>
    </row>
    <row r="32" spans="2:9" ht="30" x14ac:dyDescent="0.25">
      <c r="B32" s="149"/>
      <c r="C32" s="149"/>
      <c r="D32" s="24" t="s">
        <v>70</v>
      </c>
      <c r="E32" s="24"/>
      <c r="F32" s="23">
        <v>15685.19</v>
      </c>
      <c r="G32" s="23"/>
      <c r="H32" s="8"/>
      <c r="I32" s="22"/>
    </row>
    <row r="33" spans="2:9" x14ac:dyDescent="0.25">
      <c r="B33" s="149"/>
      <c r="C33" s="149"/>
      <c r="D33" s="24" t="s">
        <v>32</v>
      </c>
      <c r="E33" s="24"/>
      <c r="F33" s="23">
        <v>70000</v>
      </c>
      <c r="G33" s="23"/>
      <c r="H33" s="8"/>
      <c r="I33" s="22"/>
    </row>
    <row r="34" spans="2:9" x14ac:dyDescent="0.25">
      <c r="B34" s="149"/>
      <c r="C34" s="149"/>
      <c r="D34" s="8" t="s">
        <v>33</v>
      </c>
      <c r="E34" s="8"/>
      <c r="F34" s="27">
        <v>5000</v>
      </c>
      <c r="G34" s="27"/>
      <c r="H34" s="8"/>
      <c r="I34" s="22"/>
    </row>
    <row r="35" spans="2:9" x14ac:dyDescent="0.25">
      <c r="B35" s="149"/>
      <c r="C35" s="149"/>
      <c r="D35" s="8" t="s">
        <v>71</v>
      </c>
      <c r="E35" s="28">
        <v>30000</v>
      </c>
      <c r="F35" s="27">
        <v>0</v>
      </c>
      <c r="G35" s="27"/>
      <c r="H35" s="8"/>
      <c r="I35" s="22"/>
    </row>
    <row r="36" spans="2:9" x14ac:dyDescent="0.25">
      <c r="B36" s="149"/>
      <c r="C36" s="149"/>
      <c r="D36" s="24" t="s">
        <v>34</v>
      </c>
      <c r="E36" s="24"/>
      <c r="F36" s="23">
        <v>16000</v>
      </c>
      <c r="G36" s="23"/>
      <c r="H36" s="8"/>
      <c r="I36" s="22"/>
    </row>
    <row r="37" spans="2:9" ht="30" x14ac:dyDescent="0.25">
      <c r="B37" s="150"/>
      <c r="C37" s="149"/>
      <c r="D37" s="24" t="s">
        <v>35</v>
      </c>
      <c r="E37" s="24"/>
      <c r="F37" s="23">
        <v>50000</v>
      </c>
      <c r="G37" s="23"/>
      <c r="H37" s="8"/>
      <c r="I37" s="22"/>
    </row>
    <row r="38" spans="2:9" ht="30" x14ac:dyDescent="0.25">
      <c r="B38" s="154" t="s">
        <v>66</v>
      </c>
      <c r="C38" s="10" t="s">
        <v>53</v>
      </c>
      <c r="D38" s="24"/>
      <c r="E38" s="24"/>
      <c r="F38" s="23"/>
      <c r="G38" s="23"/>
      <c r="H38" s="29">
        <v>98000</v>
      </c>
      <c r="I38" s="22"/>
    </row>
    <row r="39" spans="2:9" x14ac:dyDescent="0.25">
      <c r="B39" s="155"/>
      <c r="C39" s="9" t="s">
        <v>54</v>
      </c>
      <c r="D39" s="24"/>
      <c r="E39" s="24"/>
      <c r="F39" s="23"/>
      <c r="G39" s="23"/>
      <c r="H39" s="29">
        <v>4453.54</v>
      </c>
      <c r="I39" s="22"/>
    </row>
    <row r="40" spans="2:9" x14ac:dyDescent="0.25">
      <c r="B40" s="155"/>
      <c r="C40" s="9" t="s">
        <v>55</v>
      </c>
      <c r="D40" s="24"/>
      <c r="E40" s="24"/>
      <c r="F40" s="23"/>
      <c r="G40" s="23"/>
      <c r="H40" s="29">
        <v>2496.04</v>
      </c>
      <c r="I40" s="22"/>
    </row>
    <row r="41" spans="2:9" ht="30" x14ac:dyDescent="0.25">
      <c r="B41" s="155"/>
      <c r="C41" s="10" t="s">
        <v>56</v>
      </c>
      <c r="D41" s="24"/>
      <c r="E41" s="24"/>
      <c r="F41" s="23"/>
      <c r="G41" s="23"/>
      <c r="H41" s="29">
        <v>25054.5</v>
      </c>
      <c r="I41" s="22"/>
    </row>
    <row r="42" spans="2:9" ht="30" x14ac:dyDescent="0.25">
      <c r="B42" s="155"/>
      <c r="C42" s="10" t="s">
        <v>47</v>
      </c>
      <c r="D42" s="24"/>
      <c r="E42" s="24"/>
      <c r="F42" s="23"/>
      <c r="G42" s="23"/>
      <c r="H42" s="29">
        <v>385518.04</v>
      </c>
      <c r="I42" s="22"/>
    </row>
    <row r="43" spans="2:9" x14ac:dyDescent="0.25">
      <c r="B43" s="155"/>
      <c r="C43" s="10" t="s">
        <v>57</v>
      </c>
      <c r="D43" s="24"/>
      <c r="E43" s="24"/>
      <c r="F43" s="23"/>
      <c r="G43" s="23"/>
      <c r="H43" s="29">
        <v>4000</v>
      </c>
      <c r="I43" s="22"/>
    </row>
    <row r="44" spans="2:9" x14ac:dyDescent="0.25">
      <c r="B44" s="155"/>
      <c r="C44" s="10" t="s">
        <v>50</v>
      </c>
      <c r="D44" s="24"/>
      <c r="E44" s="24"/>
      <c r="F44" s="23"/>
      <c r="G44" s="23"/>
      <c r="H44" s="29">
        <v>1893.37</v>
      </c>
      <c r="I44" s="22"/>
    </row>
    <row r="45" spans="2:9" x14ac:dyDescent="0.25">
      <c r="B45" s="155"/>
      <c r="C45" s="10" t="s">
        <v>51</v>
      </c>
      <c r="D45" s="24"/>
      <c r="E45" s="24"/>
      <c r="F45" s="23"/>
      <c r="G45" s="23"/>
      <c r="H45" s="29">
        <v>978110.3</v>
      </c>
      <c r="I45" s="22"/>
    </row>
    <row r="46" spans="2:9" x14ac:dyDescent="0.25">
      <c r="B46" s="155"/>
      <c r="C46" s="10" t="s">
        <v>58</v>
      </c>
      <c r="D46" s="24"/>
      <c r="E46" s="24"/>
      <c r="F46" s="23"/>
      <c r="G46" s="23"/>
      <c r="H46" s="29">
        <v>16750</v>
      </c>
      <c r="I46" s="22"/>
    </row>
    <row r="47" spans="2:9" x14ac:dyDescent="0.25">
      <c r="B47" s="155"/>
      <c r="C47" s="10" t="s">
        <v>59</v>
      </c>
      <c r="D47" s="24"/>
      <c r="E47" s="24"/>
      <c r="F47" s="23"/>
      <c r="G47" s="23"/>
      <c r="H47" s="29">
        <v>798</v>
      </c>
      <c r="I47" s="22"/>
    </row>
    <row r="48" spans="2:9" ht="30" x14ac:dyDescent="0.25">
      <c r="B48" s="155"/>
      <c r="C48" s="10" t="s">
        <v>60</v>
      </c>
      <c r="D48" s="24"/>
      <c r="E48" s="24"/>
      <c r="F48" s="23"/>
      <c r="G48" s="23"/>
      <c r="H48" s="29">
        <v>694.62</v>
      </c>
      <c r="I48" s="22"/>
    </row>
    <row r="49" spans="2:11" x14ac:dyDescent="0.25">
      <c r="B49" s="155"/>
      <c r="C49" s="10" t="s">
        <v>52</v>
      </c>
      <c r="D49" s="24"/>
      <c r="E49" s="24"/>
      <c r="F49" s="23"/>
      <c r="G49" s="23"/>
      <c r="H49" s="29">
        <v>311973.2</v>
      </c>
      <c r="I49" s="22"/>
    </row>
    <row r="50" spans="2:11" ht="30" x14ac:dyDescent="0.25">
      <c r="B50" s="155"/>
      <c r="C50" s="10" t="s">
        <v>48</v>
      </c>
      <c r="D50" s="24"/>
      <c r="E50" s="24"/>
      <c r="F50" s="23"/>
      <c r="G50" s="23"/>
      <c r="H50" s="29">
        <v>15343.5</v>
      </c>
      <c r="I50" s="22"/>
    </row>
    <row r="51" spans="2:11" x14ac:dyDescent="0.25">
      <c r="B51" s="155"/>
      <c r="C51" s="10" t="s">
        <v>61</v>
      </c>
      <c r="D51" s="24"/>
      <c r="E51" s="24"/>
      <c r="F51" s="23"/>
      <c r="G51" s="23"/>
      <c r="H51" s="29">
        <v>20400</v>
      </c>
      <c r="I51" s="22"/>
    </row>
    <row r="52" spans="2:11" ht="30" x14ac:dyDescent="0.25">
      <c r="B52" s="155"/>
      <c r="C52" s="10" t="s">
        <v>62</v>
      </c>
      <c r="D52" s="24"/>
      <c r="E52" s="24"/>
      <c r="F52" s="23"/>
      <c r="G52" s="23"/>
      <c r="H52" s="29">
        <v>36975.24</v>
      </c>
      <c r="I52" s="22"/>
    </row>
    <row r="53" spans="2:11" x14ac:dyDescent="0.25">
      <c r="B53" s="155"/>
      <c r="C53" s="10" t="s">
        <v>63</v>
      </c>
      <c r="D53" s="24"/>
      <c r="E53" s="24"/>
      <c r="F53" s="23"/>
      <c r="G53" s="23"/>
      <c r="H53" s="29">
        <v>68145.84</v>
      </c>
      <c r="I53" s="22"/>
    </row>
    <row r="54" spans="2:11" x14ac:dyDescent="0.25">
      <c r="B54" s="155"/>
      <c r="C54" s="10" t="s">
        <v>64</v>
      </c>
      <c r="D54" s="24"/>
      <c r="E54" s="24"/>
      <c r="F54" s="23"/>
      <c r="G54" s="23"/>
      <c r="H54" s="29">
        <v>13000</v>
      </c>
      <c r="I54" s="22"/>
    </row>
    <row r="55" spans="2:11" x14ac:dyDescent="0.25">
      <c r="B55" s="155"/>
      <c r="C55" s="10" t="s">
        <v>49</v>
      </c>
      <c r="D55" s="24"/>
      <c r="E55" s="24"/>
      <c r="F55" s="23"/>
      <c r="G55" s="23"/>
      <c r="H55" s="29">
        <v>7651.46</v>
      </c>
      <c r="I55" s="22"/>
    </row>
    <row r="56" spans="2:11" x14ac:dyDescent="0.25">
      <c r="B56" s="156"/>
      <c r="C56" s="10" t="s">
        <v>65</v>
      </c>
      <c r="D56" s="24"/>
      <c r="E56" s="24"/>
      <c r="F56" s="23"/>
      <c r="G56" s="23"/>
      <c r="H56" s="29">
        <v>15445.53</v>
      </c>
      <c r="I56" s="22"/>
    </row>
    <row r="57" spans="2:11" x14ac:dyDescent="0.25">
      <c r="B57" s="30" t="s">
        <v>7</v>
      </c>
      <c r="C57" s="11"/>
      <c r="D57" s="8"/>
      <c r="E57" s="31">
        <f>E20+E24+E35</f>
        <v>103688.32999999999</v>
      </c>
      <c r="F57" s="32">
        <f>SUM(F6:F56)</f>
        <v>2419172.9700000002</v>
      </c>
      <c r="G57" s="32"/>
      <c r="H57" s="31">
        <f>H38+H39+H40+H41+H42+H43+H44+H45+H46+H47+H48+H49+H50+H51+H52+H53+H54+H55+H56</f>
        <v>2006703.1800000002</v>
      </c>
      <c r="I57" s="33">
        <f>I31</f>
        <v>260795.56</v>
      </c>
    </row>
    <row r="58" spans="2:11" ht="30" x14ac:dyDescent="0.25">
      <c r="B58" s="148">
        <v>3</v>
      </c>
      <c r="C58" s="148" t="s">
        <v>1</v>
      </c>
      <c r="D58" s="24" t="s">
        <v>41</v>
      </c>
      <c r="E58" s="24"/>
      <c r="F58" s="23">
        <v>21250</v>
      </c>
      <c r="G58" s="23"/>
      <c r="H58" s="8"/>
      <c r="I58" s="22"/>
      <c r="J58" s="5"/>
      <c r="K58" s="5"/>
    </row>
    <row r="59" spans="2:11" x14ac:dyDescent="0.25">
      <c r="B59" s="150"/>
      <c r="C59" s="150"/>
      <c r="D59" s="8" t="s">
        <v>8</v>
      </c>
      <c r="E59" s="8"/>
      <c r="F59" s="23">
        <v>38573</v>
      </c>
      <c r="G59" s="23"/>
      <c r="H59" s="28"/>
      <c r="I59" s="22"/>
    </row>
    <row r="60" spans="2:11" ht="102" customHeight="1" x14ac:dyDescent="0.25">
      <c r="B60" s="34" t="s">
        <v>66</v>
      </c>
      <c r="C60" s="35" t="s">
        <v>47</v>
      </c>
      <c r="D60" s="8"/>
      <c r="E60" s="8"/>
      <c r="F60" s="23"/>
      <c r="G60" s="23"/>
      <c r="H60" s="28">
        <v>60623</v>
      </c>
      <c r="I60" s="22"/>
    </row>
    <row r="61" spans="2:11" x14ac:dyDescent="0.25">
      <c r="B61" s="30" t="s">
        <v>2</v>
      </c>
      <c r="C61" s="8"/>
      <c r="D61" s="8"/>
      <c r="E61" s="8"/>
      <c r="F61" s="32">
        <f>SUM(F58:F59)</f>
        <v>59823</v>
      </c>
      <c r="G61" s="32"/>
      <c r="H61" s="31">
        <f>H60</f>
        <v>60623</v>
      </c>
      <c r="I61" s="22"/>
    </row>
    <row r="62" spans="2:11" ht="60" x14ac:dyDescent="0.25">
      <c r="B62" s="9">
        <v>4</v>
      </c>
      <c r="C62" s="24" t="s">
        <v>4</v>
      </c>
      <c r="D62" s="24" t="s">
        <v>39</v>
      </c>
      <c r="E62" s="24"/>
      <c r="F62" s="23">
        <v>115615</v>
      </c>
      <c r="G62" s="23"/>
      <c r="H62" s="36"/>
      <c r="I62" s="36"/>
      <c r="K62" s="5"/>
    </row>
    <row r="63" spans="2:11" ht="30" x14ac:dyDescent="0.25">
      <c r="B63" s="157" t="s">
        <v>66</v>
      </c>
      <c r="C63" s="24" t="s">
        <v>47</v>
      </c>
      <c r="D63" s="24"/>
      <c r="E63" s="24"/>
      <c r="F63" s="23"/>
      <c r="G63" s="21"/>
      <c r="H63" s="37">
        <v>114872.05</v>
      </c>
      <c r="I63" s="15"/>
    </row>
    <row r="64" spans="2:11" ht="63" customHeight="1" x14ac:dyDescent="0.25">
      <c r="B64" s="158"/>
      <c r="C64" s="24" t="s">
        <v>48</v>
      </c>
      <c r="D64" s="24"/>
      <c r="E64" s="24"/>
      <c r="F64" s="23"/>
      <c r="G64" s="23"/>
      <c r="H64" s="38">
        <v>417.95</v>
      </c>
      <c r="I64" s="15"/>
    </row>
    <row r="65" spans="2:10" x14ac:dyDescent="0.25">
      <c r="B65" s="9"/>
      <c r="C65" s="24" t="s">
        <v>49</v>
      </c>
      <c r="D65" s="24"/>
      <c r="E65" s="24"/>
      <c r="F65" s="23"/>
      <c r="G65" s="23"/>
      <c r="H65" s="38">
        <v>325</v>
      </c>
      <c r="I65" s="15"/>
    </row>
    <row r="66" spans="2:10" x14ac:dyDescent="0.25">
      <c r="B66" s="39" t="s">
        <v>7</v>
      </c>
      <c r="C66" s="24"/>
      <c r="D66" s="24"/>
      <c r="E66" s="24"/>
      <c r="F66" s="32">
        <f>F62</f>
        <v>115615</v>
      </c>
      <c r="G66" s="32"/>
      <c r="H66" s="40">
        <f>H63+H64+H65</f>
        <v>115615</v>
      </c>
      <c r="I66" s="22"/>
    </row>
    <row r="67" spans="2:10" ht="75" x14ac:dyDescent="0.25">
      <c r="B67" s="9">
        <v>5</v>
      </c>
      <c r="C67" s="41" t="s">
        <v>5</v>
      </c>
      <c r="D67" s="24" t="s">
        <v>39</v>
      </c>
      <c r="E67" s="24"/>
      <c r="F67" s="23">
        <v>100000</v>
      </c>
      <c r="G67" s="23"/>
      <c r="H67" s="8"/>
      <c r="I67" s="22"/>
    </row>
    <row r="68" spans="2:10" ht="30" x14ac:dyDescent="0.25">
      <c r="B68" s="154" t="s">
        <v>66</v>
      </c>
      <c r="C68" s="41" t="s">
        <v>47</v>
      </c>
      <c r="D68" s="24"/>
      <c r="E68" s="24"/>
      <c r="F68" s="23"/>
      <c r="G68" s="23"/>
      <c r="H68" s="28">
        <v>54494.400000000001</v>
      </c>
      <c r="I68" s="22"/>
    </row>
    <row r="69" spans="2:10" x14ac:dyDescent="0.25">
      <c r="B69" s="155"/>
      <c r="C69" s="41" t="s">
        <v>50</v>
      </c>
      <c r="D69" s="24"/>
      <c r="E69" s="24"/>
      <c r="F69" s="23"/>
      <c r="G69" s="23"/>
      <c r="H69" s="42">
        <v>72</v>
      </c>
      <c r="I69" s="22"/>
    </row>
    <row r="70" spans="2:10" x14ac:dyDescent="0.25">
      <c r="B70" s="155"/>
      <c r="C70" s="41" t="s">
        <v>51</v>
      </c>
      <c r="D70" s="24"/>
      <c r="E70" s="24"/>
      <c r="F70" s="23"/>
      <c r="G70" s="23"/>
      <c r="H70" s="28">
        <v>36000</v>
      </c>
      <c r="I70" s="22"/>
    </row>
    <row r="71" spans="2:10" ht="35.25" customHeight="1" x14ac:dyDescent="0.25">
      <c r="B71" s="156"/>
      <c r="C71" s="41" t="s">
        <v>52</v>
      </c>
      <c r="D71" s="24"/>
      <c r="E71" s="24"/>
      <c r="F71" s="23"/>
      <c r="G71" s="23"/>
      <c r="H71" s="28">
        <v>10800</v>
      </c>
      <c r="I71" s="22"/>
    </row>
    <row r="72" spans="2:10" x14ac:dyDescent="0.25">
      <c r="B72" s="39" t="s">
        <v>7</v>
      </c>
      <c r="C72" s="24"/>
      <c r="D72" s="24"/>
      <c r="E72" s="24"/>
      <c r="F72" s="32">
        <v>100000</v>
      </c>
      <c r="G72" s="32"/>
      <c r="H72" s="31">
        <f>H68+H69+H70+H71</f>
        <v>101366.39999999999</v>
      </c>
      <c r="I72" s="22"/>
    </row>
    <row r="73" spans="2:10" ht="60" x14ac:dyDescent="0.25">
      <c r="B73" s="9">
        <v>6</v>
      </c>
      <c r="C73" s="41" t="s">
        <v>6</v>
      </c>
      <c r="D73" s="24" t="s">
        <v>39</v>
      </c>
      <c r="E73" s="24"/>
      <c r="F73" s="23">
        <v>60100</v>
      </c>
      <c r="G73" s="23"/>
      <c r="H73" s="8"/>
      <c r="I73" s="22"/>
    </row>
    <row r="74" spans="2:10" ht="95.25" customHeight="1" x14ac:dyDescent="0.25">
      <c r="B74" s="43" t="s">
        <v>66</v>
      </c>
      <c r="C74" s="41" t="s">
        <v>47</v>
      </c>
      <c r="D74" s="24"/>
      <c r="E74" s="24"/>
      <c r="F74" s="23"/>
      <c r="G74" s="23"/>
      <c r="H74" s="28">
        <v>60670</v>
      </c>
      <c r="I74" s="22"/>
    </row>
    <row r="75" spans="2:10" ht="15" customHeight="1" x14ac:dyDescent="0.25">
      <c r="B75" s="30" t="s">
        <v>7</v>
      </c>
      <c r="C75" s="8"/>
      <c r="D75" s="8"/>
      <c r="E75" s="8"/>
      <c r="F75" s="32">
        <v>60100</v>
      </c>
      <c r="G75" s="32"/>
      <c r="H75" s="31">
        <f>H74</f>
        <v>60670</v>
      </c>
      <c r="I75" s="22"/>
    </row>
    <row r="76" spans="2:10" s="48" customFormat="1" ht="18.75" x14ac:dyDescent="0.3">
      <c r="B76" s="44" t="s">
        <v>73</v>
      </c>
      <c r="C76" s="44"/>
      <c r="D76" s="44"/>
      <c r="E76" s="45">
        <f>E5+E57</f>
        <v>116888.32999999999</v>
      </c>
      <c r="F76" s="47">
        <f>F57+F61+F66+F72+F75</f>
        <v>2754710.97</v>
      </c>
      <c r="G76" s="47"/>
      <c r="H76" s="45">
        <f>H57+H61+H66+H72+H75</f>
        <v>2344977.58</v>
      </c>
      <c r="I76" s="46">
        <f>I57+I5</f>
        <v>273995.56</v>
      </c>
    </row>
    <row r="77" spans="2:10" x14ac:dyDescent="0.25">
      <c r="B77" s="1"/>
      <c r="C77" s="1"/>
      <c r="D77" s="1"/>
      <c r="E77" s="1"/>
      <c r="F77" s="2"/>
      <c r="G77" s="2"/>
      <c r="H77" s="6"/>
    </row>
    <row r="78" spans="2:10" x14ac:dyDescent="0.25">
      <c r="H78" s="7"/>
      <c r="J78" s="5"/>
    </row>
    <row r="79" spans="2:10" x14ac:dyDescent="0.25">
      <c r="H79" s="7"/>
    </row>
    <row r="80" spans="2:10" x14ac:dyDescent="0.25">
      <c r="H80" s="7"/>
    </row>
    <row r="81" spans="8:8" x14ac:dyDescent="0.25">
      <c r="H81" s="7"/>
    </row>
    <row r="82" spans="8:8" x14ac:dyDescent="0.25">
      <c r="H82" s="7"/>
    </row>
    <row r="83" spans="8:8" x14ac:dyDescent="0.25">
      <c r="H83" s="7"/>
    </row>
    <row r="84" spans="8:8" x14ac:dyDescent="0.25">
      <c r="H84" s="7"/>
    </row>
    <row r="85" spans="8:8" x14ac:dyDescent="0.25">
      <c r="H85" s="7"/>
    </row>
    <row r="86" spans="8:8" x14ac:dyDescent="0.25">
      <c r="H86" s="7"/>
    </row>
    <row r="87" spans="8:8" x14ac:dyDescent="0.25">
      <c r="H87" s="7"/>
    </row>
    <row r="88" spans="8:8" x14ac:dyDescent="0.25">
      <c r="H88" s="7"/>
    </row>
    <row r="89" spans="8:8" x14ac:dyDescent="0.25">
      <c r="H89" s="7"/>
    </row>
    <row r="90" spans="8:8" x14ac:dyDescent="0.25">
      <c r="H90" s="7"/>
    </row>
    <row r="91" spans="8:8" x14ac:dyDescent="0.25">
      <c r="H91" s="7"/>
    </row>
    <row r="92" spans="8:8" x14ac:dyDescent="0.25">
      <c r="H92" s="7"/>
    </row>
    <row r="93" spans="8:8" x14ac:dyDescent="0.25">
      <c r="H93" s="7"/>
    </row>
    <row r="94" spans="8:8" x14ac:dyDescent="0.25">
      <c r="H94" s="7"/>
    </row>
    <row r="95" spans="8:8" x14ac:dyDescent="0.25">
      <c r="H95" s="7"/>
    </row>
    <row r="96" spans="8:8" x14ac:dyDescent="0.25">
      <c r="H96" s="7"/>
    </row>
    <row r="97" spans="8:8" x14ac:dyDescent="0.25">
      <c r="H97" s="7"/>
    </row>
    <row r="98" spans="8:8" x14ac:dyDescent="0.25">
      <c r="H98" s="7"/>
    </row>
    <row r="99" spans="8:8" x14ac:dyDescent="0.25">
      <c r="H99" s="7"/>
    </row>
    <row r="100" spans="8:8" x14ac:dyDescent="0.25">
      <c r="H100" s="7"/>
    </row>
    <row r="101" spans="8:8" x14ac:dyDescent="0.25">
      <c r="H101" s="7"/>
    </row>
    <row r="102" spans="8:8" x14ac:dyDescent="0.25">
      <c r="H102" s="7"/>
    </row>
    <row r="103" spans="8:8" x14ac:dyDescent="0.25">
      <c r="H103" s="7"/>
    </row>
    <row r="104" spans="8:8" x14ac:dyDescent="0.25">
      <c r="H104" s="7"/>
    </row>
    <row r="105" spans="8:8" x14ac:dyDescent="0.25">
      <c r="H105" s="7"/>
    </row>
    <row r="106" spans="8:8" x14ac:dyDescent="0.25">
      <c r="H106" s="7"/>
    </row>
    <row r="107" spans="8:8" x14ac:dyDescent="0.25">
      <c r="H107" s="7"/>
    </row>
    <row r="108" spans="8:8" x14ac:dyDescent="0.25">
      <c r="H108" s="7"/>
    </row>
    <row r="109" spans="8:8" x14ac:dyDescent="0.25">
      <c r="H109" s="7"/>
    </row>
    <row r="110" spans="8:8" x14ac:dyDescent="0.25">
      <c r="H110" s="7"/>
    </row>
    <row r="111" spans="8:8" x14ac:dyDescent="0.25">
      <c r="H111" s="7"/>
    </row>
    <row r="112" spans="8:8" x14ac:dyDescent="0.25">
      <c r="H112" s="7"/>
    </row>
    <row r="113" spans="8:8" x14ac:dyDescent="0.25">
      <c r="H113" s="7"/>
    </row>
    <row r="114" spans="8:8" x14ac:dyDescent="0.25">
      <c r="H114" s="7"/>
    </row>
    <row r="115" spans="8:8" x14ac:dyDescent="0.25">
      <c r="H115" s="7"/>
    </row>
    <row r="116" spans="8:8" x14ac:dyDescent="0.25">
      <c r="H116" s="7"/>
    </row>
    <row r="117" spans="8:8" x14ac:dyDescent="0.25">
      <c r="H117" s="7"/>
    </row>
    <row r="118" spans="8:8" x14ac:dyDescent="0.25">
      <c r="H118" s="7"/>
    </row>
    <row r="119" spans="8:8" x14ac:dyDescent="0.25">
      <c r="H119" s="7"/>
    </row>
    <row r="120" spans="8:8" x14ac:dyDescent="0.25">
      <c r="H120" s="7"/>
    </row>
    <row r="121" spans="8:8" x14ac:dyDescent="0.25">
      <c r="H121" s="7"/>
    </row>
    <row r="122" spans="8:8" x14ac:dyDescent="0.25">
      <c r="H122" s="7"/>
    </row>
    <row r="123" spans="8:8" x14ac:dyDescent="0.25">
      <c r="H123" s="7"/>
    </row>
    <row r="124" spans="8:8" x14ac:dyDescent="0.25">
      <c r="H124" s="7"/>
    </row>
    <row r="125" spans="8:8" x14ac:dyDescent="0.25">
      <c r="H125" s="7"/>
    </row>
    <row r="126" spans="8:8" x14ac:dyDescent="0.25">
      <c r="H126" s="7"/>
    </row>
    <row r="127" spans="8:8" x14ac:dyDescent="0.25">
      <c r="H127" s="7"/>
    </row>
    <row r="128" spans="8:8" x14ac:dyDescent="0.25">
      <c r="H128" s="7"/>
    </row>
    <row r="129" spans="8:8" x14ac:dyDescent="0.25">
      <c r="H129" s="7"/>
    </row>
    <row r="130" spans="8:8" x14ac:dyDescent="0.25">
      <c r="H130" s="7"/>
    </row>
    <row r="131" spans="8:8" x14ac:dyDescent="0.25">
      <c r="H131" s="7"/>
    </row>
    <row r="132" spans="8:8" x14ac:dyDescent="0.25">
      <c r="H132" s="7"/>
    </row>
    <row r="133" spans="8:8" x14ac:dyDescent="0.25">
      <c r="H133" s="7"/>
    </row>
    <row r="134" spans="8:8" x14ac:dyDescent="0.25">
      <c r="H134" s="7"/>
    </row>
    <row r="135" spans="8:8" x14ac:dyDescent="0.25">
      <c r="H135" s="7"/>
    </row>
    <row r="136" spans="8:8" x14ac:dyDescent="0.25">
      <c r="H136" s="7"/>
    </row>
    <row r="137" spans="8:8" x14ac:dyDescent="0.25">
      <c r="H137" s="7"/>
    </row>
    <row r="138" spans="8:8" x14ac:dyDescent="0.25">
      <c r="H138" s="7"/>
    </row>
    <row r="139" spans="8:8" x14ac:dyDescent="0.25">
      <c r="H139" s="7"/>
    </row>
    <row r="140" spans="8:8" x14ac:dyDescent="0.25">
      <c r="H140" s="7"/>
    </row>
    <row r="141" spans="8:8" x14ac:dyDescent="0.25">
      <c r="H141" s="7"/>
    </row>
    <row r="142" spans="8:8" x14ac:dyDescent="0.25">
      <c r="H142" s="7"/>
    </row>
    <row r="143" spans="8:8" x14ac:dyDescent="0.25">
      <c r="H143" s="7"/>
    </row>
    <row r="144" spans="8:8" x14ac:dyDescent="0.25">
      <c r="H144" s="7"/>
    </row>
    <row r="145" spans="8:8" x14ac:dyDescent="0.25">
      <c r="H145" s="7"/>
    </row>
    <row r="146" spans="8:8" x14ac:dyDescent="0.25">
      <c r="H146" s="7"/>
    </row>
    <row r="147" spans="8:8" x14ac:dyDescent="0.25">
      <c r="H147" s="7"/>
    </row>
    <row r="148" spans="8:8" x14ac:dyDescent="0.25">
      <c r="H148" s="7"/>
    </row>
    <row r="149" spans="8:8" x14ac:dyDescent="0.25">
      <c r="H149" s="7"/>
    </row>
    <row r="150" spans="8:8" x14ac:dyDescent="0.25">
      <c r="H150" s="7"/>
    </row>
    <row r="151" spans="8:8" x14ac:dyDescent="0.25">
      <c r="H151" s="7"/>
    </row>
    <row r="152" spans="8:8" x14ac:dyDescent="0.25">
      <c r="H152" s="7"/>
    </row>
    <row r="153" spans="8:8" x14ac:dyDescent="0.25">
      <c r="H153" s="7"/>
    </row>
    <row r="154" spans="8:8" x14ac:dyDescent="0.25">
      <c r="H154" s="7"/>
    </row>
    <row r="155" spans="8:8" x14ac:dyDescent="0.25">
      <c r="H155" s="7"/>
    </row>
    <row r="156" spans="8:8" x14ac:dyDescent="0.25">
      <c r="H156" s="7"/>
    </row>
    <row r="157" spans="8:8" x14ac:dyDescent="0.25">
      <c r="H157" s="7"/>
    </row>
    <row r="158" spans="8:8" x14ac:dyDescent="0.25">
      <c r="H158" s="7"/>
    </row>
    <row r="159" spans="8:8" x14ac:dyDescent="0.25">
      <c r="H159" s="7"/>
    </row>
    <row r="160" spans="8:8" x14ac:dyDescent="0.25">
      <c r="H160" s="7"/>
    </row>
    <row r="161" spans="8:8" x14ac:dyDescent="0.25">
      <c r="H161" s="7"/>
    </row>
    <row r="162" spans="8:8" x14ac:dyDescent="0.25">
      <c r="H162" s="7"/>
    </row>
    <row r="163" spans="8:8" x14ac:dyDescent="0.25">
      <c r="H163" s="7"/>
    </row>
    <row r="164" spans="8:8" x14ac:dyDescent="0.25">
      <c r="H164" s="7"/>
    </row>
    <row r="165" spans="8:8" x14ac:dyDescent="0.25">
      <c r="H165" s="7"/>
    </row>
    <row r="166" spans="8:8" x14ac:dyDescent="0.25">
      <c r="H166" s="7"/>
    </row>
    <row r="167" spans="8:8" x14ac:dyDescent="0.25">
      <c r="H167" s="7"/>
    </row>
    <row r="168" spans="8:8" x14ac:dyDescent="0.25">
      <c r="H168" s="7"/>
    </row>
    <row r="169" spans="8:8" x14ac:dyDescent="0.25">
      <c r="H169" s="7"/>
    </row>
    <row r="170" spans="8:8" x14ac:dyDescent="0.25">
      <c r="H170" s="7"/>
    </row>
    <row r="171" spans="8:8" x14ac:dyDescent="0.25">
      <c r="H171" s="7"/>
    </row>
    <row r="172" spans="8:8" x14ac:dyDescent="0.25">
      <c r="H172" s="7"/>
    </row>
    <row r="173" spans="8:8" x14ac:dyDescent="0.25">
      <c r="H173" s="7"/>
    </row>
    <row r="174" spans="8:8" x14ac:dyDescent="0.25">
      <c r="H174" s="7"/>
    </row>
    <row r="175" spans="8:8" x14ac:dyDescent="0.25">
      <c r="H175" s="7"/>
    </row>
    <row r="176" spans="8:8" x14ac:dyDescent="0.25">
      <c r="H176" s="7"/>
    </row>
    <row r="177" spans="8:8" x14ac:dyDescent="0.25">
      <c r="H177" s="7"/>
    </row>
    <row r="178" spans="8:8" x14ac:dyDescent="0.25">
      <c r="H178" s="7"/>
    </row>
    <row r="179" spans="8:8" x14ac:dyDescent="0.25">
      <c r="H179" s="7"/>
    </row>
    <row r="180" spans="8:8" x14ac:dyDescent="0.25">
      <c r="H180" s="7"/>
    </row>
    <row r="181" spans="8:8" x14ac:dyDescent="0.25">
      <c r="H181" s="7"/>
    </row>
    <row r="182" spans="8:8" x14ac:dyDescent="0.25">
      <c r="H182" s="7"/>
    </row>
    <row r="183" spans="8:8" x14ac:dyDescent="0.25">
      <c r="H183" s="7"/>
    </row>
    <row r="184" spans="8:8" x14ac:dyDescent="0.25">
      <c r="H184" s="7"/>
    </row>
    <row r="185" spans="8:8" x14ac:dyDescent="0.25">
      <c r="H185" s="7"/>
    </row>
    <row r="186" spans="8:8" x14ac:dyDescent="0.25">
      <c r="H186" s="7"/>
    </row>
    <row r="187" spans="8:8" x14ac:dyDescent="0.25">
      <c r="H187" s="7"/>
    </row>
    <row r="188" spans="8:8" x14ac:dyDescent="0.25">
      <c r="H188" s="7"/>
    </row>
    <row r="189" spans="8:8" x14ac:dyDescent="0.25">
      <c r="H189" s="7"/>
    </row>
    <row r="190" spans="8:8" x14ac:dyDescent="0.25">
      <c r="H190" s="7"/>
    </row>
    <row r="191" spans="8:8" x14ac:dyDescent="0.25">
      <c r="H191" s="7"/>
    </row>
    <row r="192" spans="8:8" x14ac:dyDescent="0.25">
      <c r="H192" s="7"/>
    </row>
    <row r="193" spans="8:8" x14ac:dyDescent="0.25">
      <c r="H193" s="7"/>
    </row>
    <row r="194" spans="8:8" x14ac:dyDescent="0.25">
      <c r="H194" s="7"/>
    </row>
    <row r="195" spans="8:8" x14ac:dyDescent="0.25">
      <c r="H195" s="7"/>
    </row>
    <row r="196" spans="8:8" x14ac:dyDescent="0.25">
      <c r="H196" s="7"/>
    </row>
    <row r="197" spans="8:8" x14ac:dyDescent="0.25">
      <c r="H197" s="7"/>
    </row>
    <row r="198" spans="8:8" x14ac:dyDescent="0.25">
      <c r="H198" s="7"/>
    </row>
    <row r="199" spans="8:8" x14ac:dyDescent="0.25">
      <c r="H199" s="7"/>
    </row>
    <row r="200" spans="8:8" x14ac:dyDescent="0.25">
      <c r="H200" s="7"/>
    </row>
    <row r="201" spans="8:8" x14ac:dyDescent="0.25">
      <c r="H201" s="7"/>
    </row>
    <row r="202" spans="8:8" x14ac:dyDescent="0.25">
      <c r="H202" s="7"/>
    </row>
    <row r="203" spans="8:8" x14ac:dyDescent="0.25">
      <c r="H203" s="7"/>
    </row>
    <row r="204" spans="8:8" x14ac:dyDescent="0.25">
      <c r="H204" s="7"/>
    </row>
    <row r="205" spans="8:8" x14ac:dyDescent="0.25">
      <c r="H205" s="7"/>
    </row>
    <row r="206" spans="8:8" x14ac:dyDescent="0.25">
      <c r="H206" s="7"/>
    </row>
    <row r="207" spans="8:8" x14ac:dyDescent="0.25">
      <c r="H207" s="7"/>
    </row>
    <row r="208" spans="8:8" x14ac:dyDescent="0.25">
      <c r="H208" s="7"/>
    </row>
    <row r="209" spans="8:8" x14ac:dyDescent="0.25">
      <c r="H209" s="7"/>
    </row>
    <row r="210" spans="8:8" x14ac:dyDescent="0.25">
      <c r="H210" s="7"/>
    </row>
    <row r="211" spans="8:8" x14ac:dyDescent="0.25">
      <c r="H211" s="7"/>
    </row>
    <row r="212" spans="8:8" x14ac:dyDescent="0.25">
      <c r="H212" s="7"/>
    </row>
    <row r="213" spans="8:8" x14ac:dyDescent="0.25">
      <c r="H213" s="7"/>
    </row>
    <row r="214" spans="8:8" x14ac:dyDescent="0.25">
      <c r="H214" s="7"/>
    </row>
    <row r="215" spans="8:8" x14ac:dyDescent="0.25">
      <c r="H215" s="7"/>
    </row>
    <row r="216" spans="8:8" x14ac:dyDescent="0.25">
      <c r="H216" s="7"/>
    </row>
    <row r="217" spans="8:8" x14ac:dyDescent="0.25">
      <c r="H217" s="7"/>
    </row>
    <row r="218" spans="8:8" x14ac:dyDescent="0.25">
      <c r="H218" s="7"/>
    </row>
    <row r="219" spans="8:8" x14ac:dyDescent="0.25">
      <c r="H219" s="7"/>
    </row>
    <row r="220" spans="8:8" x14ac:dyDescent="0.25">
      <c r="H220" s="7"/>
    </row>
    <row r="221" spans="8:8" x14ac:dyDescent="0.25">
      <c r="H221" s="7"/>
    </row>
    <row r="222" spans="8:8" x14ac:dyDescent="0.25">
      <c r="H222" s="7"/>
    </row>
    <row r="223" spans="8:8" x14ac:dyDescent="0.25">
      <c r="H223" s="7"/>
    </row>
    <row r="224" spans="8:8" x14ac:dyDescent="0.25">
      <c r="H224" s="7"/>
    </row>
    <row r="225" spans="8:8" x14ac:dyDescent="0.25">
      <c r="H225" s="7"/>
    </row>
    <row r="226" spans="8:8" x14ac:dyDescent="0.25">
      <c r="H226" s="7"/>
    </row>
    <row r="227" spans="8:8" x14ac:dyDescent="0.25">
      <c r="H227" s="7"/>
    </row>
    <row r="228" spans="8:8" x14ac:dyDescent="0.25">
      <c r="H228" s="7"/>
    </row>
    <row r="229" spans="8:8" x14ac:dyDescent="0.25">
      <c r="H229" s="7"/>
    </row>
    <row r="230" spans="8:8" x14ac:dyDescent="0.25">
      <c r="H230" s="7"/>
    </row>
    <row r="231" spans="8:8" x14ac:dyDescent="0.25">
      <c r="H231" s="7"/>
    </row>
    <row r="232" spans="8:8" x14ac:dyDescent="0.25">
      <c r="H232" s="7"/>
    </row>
    <row r="233" spans="8:8" x14ac:dyDescent="0.25">
      <c r="H233" s="7"/>
    </row>
    <row r="234" spans="8:8" x14ac:dyDescent="0.25">
      <c r="H234" s="7"/>
    </row>
    <row r="235" spans="8:8" x14ac:dyDescent="0.25">
      <c r="H235" s="7"/>
    </row>
    <row r="236" spans="8:8" x14ac:dyDescent="0.25">
      <c r="H236" s="7"/>
    </row>
    <row r="237" spans="8:8" x14ac:dyDescent="0.25">
      <c r="H237" s="7"/>
    </row>
    <row r="238" spans="8:8" x14ac:dyDescent="0.25">
      <c r="H238" s="7"/>
    </row>
    <row r="239" spans="8:8" x14ac:dyDescent="0.25">
      <c r="H239" s="7"/>
    </row>
    <row r="240" spans="8:8" x14ac:dyDescent="0.25">
      <c r="H240" s="7"/>
    </row>
    <row r="241" spans="8:8" x14ac:dyDescent="0.25">
      <c r="H241" s="7"/>
    </row>
    <row r="242" spans="8:8" x14ac:dyDescent="0.25">
      <c r="H242" s="7"/>
    </row>
    <row r="243" spans="8:8" x14ac:dyDescent="0.25">
      <c r="H243" s="7"/>
    </row>
    <row r="244" spans="8:8" x14ac:dyDescent="0.25">
      <c r="H244" s="7"/>
    </row>
    <row r="245" spans="8:8" x14ac:dyDescent="0.25">
      <c r="H245" s="7"/>
    </row>
    <row r="246" spans="8:8" x14ac:dyDescent="0.25">
      <c r="H246" s="7"/>
    </row>
    <row r="247" spans="8:8" x14ac:dyDescent="0.25">
      <c r="H247" s="7"/>
    </row>
    <row r="248" spans="8:8" x14ac:dyDescent="0.25">
      <c r="H248" s="7"/>
    </row>
    <row r="249" spans="8:8" x14ac:dyDescent="0.25">
      <c r="H249" s="7"/>
    </row>
    <row r="250" spans="8:8" x14ac:dyDescent="0.25">
      <c r="H250" s="7"/>
    </row>
    <row r="251" spans="8:8" x14ac:dyDescent="0.25">
      <c r="H251" s="7"/>
    </row>
    <row r="252" spans="8:8" x14ac:dyDescent="0.25">
      <c r="H252" s="7"/>
    </row>
    <row r="253" spans="8:8" x14ac:dyDescent="0.25">
      <c r="H253" s="7"/>
    </row>
    <row r="254" spans="8:8" x14ac:dyDescent="0.25">
      <c r="H254" s="7"/>
    </row>
    <row r="255" spans="8:8" x14ac:dyDescent="0.25">
      <c r="H255" s="7"/>
    </row>
    <row r="256" spans="8:8" x14ac:dyDescent="0.25">
      <c r="H256" s="7"/>
    </row>
    <row r="257" spans="8:8" x14ac:dyDescent="0.25">
      <c r="H257" s="7"/>
    </row>
    <row r="258" spans="8:8" x14ac:dyDescent="0.25">
      <c r="H258" s="7"/>
    </row>
    <row r="259" spans="8:8" x14ac:dyDescent="0.25">
      <c r="H259" s="7"/>
    </row>
    <row r="260" spans="8:8" x14ac:dyDescent="0.25">
      <c r="H260" s="7"/>
    </row>
    <row r="261" spans="8:8" x14ac:dyDescent="0.25">
      <c r="H261" s="7"/>
    </row>
    <row r="262" spans="8:8" x14ac:dyDescent="0.25">
      <c r="H262" s="7"/>
    </row>
    <row r="263" spans="8:8" x14ac:dyDescent="0.25">
      <c r="H263" s="7"/>
    </row>
    <row r="264" spans="8:8" x14ac:dyDescent="0.25">
      <c r="H264" s="7"/>
    </row>
    <row r="265" spans="8:8" x14ac:dyDescent="0.25">
      <c r="H265" s="7"/>
    </row>
    <row r="266" spans="8:8" x14ac:dyDescent="0.25">
      <c r="H266" s="7"/>
    </row>
    <row r="267" spans="8:8" x14ac:dyDescent="0.25">
      <c r="H267" s="7"/>
    </row>
    <row r="268" spans="8:8" x14ac:dyDescent="0.25">
      <c r="H268" s="7"/>
    </row>
    <row r="269" spans="8:8" x14ac:dyDescent="0.25">
      <c r="H269" s="7"/>
    </row>
    <row r="270" spans="8:8" x14ac:dyDescent="0.25">
      <c r="H270" s="7"/>
    </row>
    <row r="271" spans="8:8" x14ac:dyDescent="0.25">
      <c r="H271" s="7"/>
    </row>
    <row r="272" spans="8:8" x14ac:dyDescent="0.25">
      <c r="H272" s="7"/>
    </row>
    <row r="273" spans="8:8" x14ac:dyDescent="0.25">
      <c r="H273" s="7"/>
    </row>
    <row r="274" spans="8:8" x14ac:dyDescent="0.25">
      <c r="H274" s="7"/>
    </row>
    <row r="275" spans="8:8" x14ac:dyDescent="0.25">
      <c r="H275" s="7"/>
    </row>
    <row r="276" spans="8:8" x14ac:dyDescent="0.25">
      <c r="H276" s="7"/>
    </row>
    <row r="277" spans="8:8" x14ac:dyDescent="0.25">
      <c r="H277" s="7"/>
    </row>
    <row r="278" spans="8:8" x14ac:dyDescent="0.25">
      <c r="H278" s="7"/>
    </row>
    <row r="279" spans="8:8" x14ac:dyDescent="0.25">
      <c r="H279" s="7"/>
    </row>
    <row r="280" spans="8:8" x14ac:dyDescent="0.25">
      <c r="H280" s="7"/>
    </row>
    <row r="281" spans="8:8" x14ac:dyDescent="0.25">
      <c r="H281" s="7"/>
    </row>
    <row r="282" spans="8:8" x14ac:dyDescent="0.25">
      <c r="H282" s="7"/>
    </row>
    <row r="283" spans="8:8" x14ac:dyDescent="0.25">
      <c r="H283" s="7"/>
    </row>
    <row r="284" spans="8:8" x14ac:dyDescent="0.25">
      <c r="H284" s="7"/>
    </row>
    <row r="285" spans="8:8" x14ac:dyDescent="0.25">
      <c r="H285" s="7"/>
    </row>
    <row r="286" spans="8:8" x14ac:dyDescent="0.25">
      <c r="H286" s="7"/>
    </row>
    <row r="287" spans="8:8" x14ac:dyDescent="0.25">
      <c r="H287" s="7"/>
    </row>
    <row r="288" spans="8:8" x14ac:dyDescent="0.25">
      <c r="H288" s="7"/>
    </row>
    <row r="289" spans="8:8" x14ac:dyDescent="0.25">
      <c r="H289" s="7"/>
    </row>
    <row r="290" spans="8:8" x14ac:dyDescent="0.25">
      <c r="H290" s="7"/>
    </row>
    <row r="291" spans="8:8" x14ac:dyDescent="0.25">
      <c r="H291" s="7"/>
    </row>
    <row r="292" spans="8:8" x14ac:dyDescent="0.25">
      <c r="H292" s="7"/>
    </row>
    <row r="293" spans="8:8" x14ac:dyDescent="0.25">
      <c r="H293" s="7"/>
    </row>
    <row r="294" spans="8:8" x14ac:dyDescent="0.25">
      <c r="H294" s="7"/>
    </row>
    <row r="295" spans="8:8" x14ac:dyDescent="0.25">
      <c r="H295" s="7"/>
    </row>
    <row r="296" spans="8:8" x14ac:dyDescent="0.25">
      <c r="H296" s="7"/>
    </row>
    <row r="297" spans="8:8" x14ac:dyDescent="0.25">
      <c r="H297" s="7"/>
    </row>
    <row r="298" spans="8:8" x14ac:dyDescent="0.25">
      <c r="H298" s="7"/>
    </row>
    <row r="299" spans="8:8" x14ac:dyDescent="0.25">
      <c r="H299" s="7"/>
    </row>
    <row r="300" spans="8:8" x14ac:dyDescent="0.25">
      <c r="H300" s="7"/>
    </row>
    <row r="301" spans="8:8" x14ac:dyDescent="0.25">
      <c r="H301" s="7"/>
    </row>
    <row r="302" spans="8:8" x14ac:dyDescent="0.25">
      <c r="H302" s="7"/>
    </row>
    <row r="303" spans="8:8" x14ac:dyDescent="0.25">
      <c r="H303" s="7"/>
    </row>
    <row r="304" spans="8:8" x14ac:dyDescent="0.25">
      <c r="H304" s="7"/>
    </row>
    <row r="305" spans="8:8" x14ac:dyDescent="0.25">
      <c r="H305" s="7"/>
    </row>
    <row r="306" spans="8:8" x14ac:dyDescent="0.25">
      <c r="H306" s="7"/>
    </row>
    <row r="307" spans="8:8" x14ac:dyDescent="0.25">
      <c r="H307" s="7"/>
    </row>
    <row r="308" spans="8:8" x14ac:dyDescent="0.25">
      <c r="H308" s="7"/>
    </row>
    <row r="309" spans="8:8" x14ac:dyDescent="0.25">
      <c r="H309" s="7"/>
    </row>
    <row r="310" spans="8:8" x14ac:dyDescent="0.25">
      <c r="H310" s="7"/>
    </row>
    <row r="311" spans="8:8" x14ac:dyDescent="0.25">
      <c r="H311" s="7"/>
    </row>
    <row r="312" spans="8:8" x14ac:dyDescent="0.25">
      <c r="H312" s="7"/>
    </row>
    <row r="313" spans="8:8" x14ac:dyDescent="0.25">
      <c r="H313" s="7"/>
    </row>
    <row r="314" spans="8:8" x14ac:dyDescent="0.25">
      <c r="H314" s="7"/>
    </row>
    <row r="315" spans="8:8" x14ac:dyDescent="0.25">
      <c r="H315" s="7"/>
    </row>
    <row r="316" spans="8:8" x14ac:dyDescent="0.25">
      <c r="H316" s="7"/>
    </row>
    <row r="317" spans="8:8" x14ac:dyDescent="0.25">
      <c r="H317" s="7"/>
    </row>
    <row r="318" spans="8:8" x14ac:dyDescent="0.25">
      <c r="H318" s="7"/>
    </row>
    <row r="319" spans="8:8" x14ac:dyDescent="0.25">
      <c r="H319" s="7"/>
    </row>
    <row r="320" spans="8:8" x14ac:dyDescent="0.25">
      <c r="H320" s="7"/>
    </row>
    <row r="321" spans="8:8" x14ac:dyDescent="0.25">
      <c r="H321" s="7"/>
    </row>
    <row r="322" spans="8:8" x14ac:dyDescent="0.25">
      <c r="H322" s="7"/>
    </row>
    <row r="323" spans="8:8" x14ac:dyDescent="0.25">
      <c r="H323" s="7"/>
    </row>
    <row r="324" spans="8:8" x14ac:dyDescent="0.25">
      <c r="H324" s="7"/>
    </row>
    <row r="325" spans="8:8" x14ac:dyDescent="0.25">
      <c r="H325" s="7"/>
    </row>
    <row r="326" spans="8:8" x14ac:dyDescent="0.25">
      <c r="H326" s="7"/>
    </row>
    <row r="327" spans="8:8" x14ac:dyDescent="0.25">
      <c r="H327" s="7"/>
    </row>
    <row r="328" spans="8:8" x14ac:dyDescent="0.25">
      <c r="H328" s="7"/>
    </row>
    <row r="329" spans="8:8" x14ac:dyDescent="0.25">
      <c r="H329" s="7"/>
    </row>
    <row r="330" spans="8:8" x14ac:dyDescent="0.25">
      <c r="H330" s="7"/>
    </row>
    <row r="331" spans="8:8" x14ac:dyDescent="0.25">
      <c r="H331" s="7"/>
    </row>
    <row r="332" spans="8:8" x14ac:dyDescent="0.25">
      <c r="H332" s="7"/>
    </row>
    <row r="333" spans="8:8" x14ac:dyDescent="0.25">
      <c r="H333" s="7"/>
    </row>
    <row r="334" spans="8:8" x14ac:dyDescent="0.25">
      <c r="H334" s="7"/>
    </row>
    <row r="335" spans="8:8" x14ac:dyDescent="0.25">
      <c r="H335" s="7"/>
    </row>
    <row r="336" spans="8:8" x14ac:dyDescent="0.25">
      <c r="H336" s="7"/>
    </row>
    <row r="337" spans="8:8" x14ac:dyDescent="0.25">
      <c r="H337" s="7"/>
    </row>
    <row r="338" spans="8:8" x14ac:dyDescent="0.25">
      <c r="H338" s="7"/>
    </row>
    <row r="339" spans="8:8" x14ac:dyDescent="0.25">
      <c r="H339" s="7"/>
    </row>
    <row r="340" spans="8:8" x14ac:dyDescent="0.25">
      <c r="H340" s="7"/>
    </row>
    <row r="341" spans="8:8" x14ac:dyDescent="0.25">
      <c r="H341" s="7"/>
    </row>
    <row r="342" spans="8:8" x14ac:dyDescent="0.25">
      <c r="H342" s="7"/>
    </row>
    <row r="343" spans="8:8" x14ac:dyDescent="0.25">
      <c r="H343" s="7"/>
    </row>
    <row r="344" spans="8:8" x14ac:dyDescent="0.25">
      <c r="H344" s="7"/>
    </row>
    <row r="345" spans="8:8" x14ac:dyDescent="0.25">
      <c r="H345" s="7"/>
    </row>
    <row r="346" spans="8:8" x14ac:dyDescent="0.25">
      <c r="H346" s="7"/>
    </row>
    <row r="347" spans="8:8" x14ac:dyDescent="0.25">
      <c r="H347" s="7"/>
    </row>
    <row r="348" spans="8:8" x14ac:dyDescent="0.25">
      <c r="H348" s="7"/>
    </row>
    <row r="349" spans="8:8" x14ac:dyDescent="0.25">
      <c r="H349" s="7"/>
    </row>
    <row r="350" spans="8:8" x14ac:dyDescent="0.25">
      <c r="H350" s="7"/>
    </row>
    <row r="351" spans="8:8" x14ac:dyDescent="0.25">
      <c r="H351" s="7"/>
    </row>
    <row r="352" spans="8:8" x14ac:dyDescent="0.25">
      <c r="H352" s="7"/>
    </row>
    <row r="353" spans="8:8" x14ac:dyDescent="0.25">
      <c r="H353" s="7"/>
    </row>
    <row r="354" spans="8:8" x14ac:dyDescent="0.25">
      <c r="H354" s="7"/>
    </row>
    <row r="355" spans="8:8" x14ac:dyDescent="0.25">
      <c r="H355" s="7"/>
    </row>
    <row r="356" spans="8:8" x14ac:dyDescent="0.25">
      <c r="H356" s="7"/>
    </row>
    <row r="357" spans="8:8" x14ac:dyDescent="0.25">
      <c r="H357" s="7"/>
    </row>
    <row r="358" spans="8:8" x14ac:dyDescent="0.25">
      <c r="H358" s="7"/>
    </row>
    <row r="359" spans="8:8" x14ac:dyDescent="0.25">
      <c r="H359" s="7"/>
    </row>
    <row r="360" spans="8:8" x14ac:dyDescent="0.25">
      <c r="H360" s="7"/>
    </row>
    <row r="361" spans="8:8" x14ac:dyDescent="0.25">
      <c r="H361" s="7"/>
    </row>
    <row r="362" spans="8:8" x14ac:dyDescent="0.25">
      <c r="H362" s="7"/>
    </row>
    <row r="363" spans="8:8" x14ac:dyDescent="0.25">
      <c r="H363" s="7"/>
    </row>
    <row r="364" spans="8:8" x14ac:dyDescent="0.25">
      <c r="H364" s="7"/>
    </row>
    <row r="365" spans="8:8" x14ac:dyDescent="0.25">
      <c r="H365" s="7"/>
    </row>
    <row r="366" spans="8:8" x14ac:dyDescent="0.25">
      <c r="H366" s="7"/>
    </row>
    <row r="367" spans="8:8" x14ac:dyDescent="0.25">
      <c r="H367" s="7"/>
    </row>
    <row r="368" spans="8:8" x14ac:dyDescent="0.25">
      <c r="H368" s="7"/>
    </row>
    <row r="369" spans="8:8" x14ac:dyDescent="0.25">
      <c r="H369" s="7"/>
    </row>
    <row r="370" spans="8:8" x14ac:dyDescent="0.25">
      <c r="H370" s="7"/>
    </row>
    <row r="371" spans="8:8" x14ac:dyDescent="0.25">
      <c r="H371" s="7"/>
    </row>
    <row r="372" spans="8:8" x14ac:dyDescent="0.25">
      <c r="H372" s="7"/>
    </row>
    <row r="373" spans="8:8" x14ac:dyDescent="0.25">
      <c r="H373" s="7"/>
    </row>
    <row r="374" spans="8:8" x14ac:dyDescent="0.25">
      <c r="H374" s="7"/>
    </row>
    <row r="375" spans="8:8" x14ac:dyDescent="0.25">
      <c r="H375" s="7"/>
    </row>
    <row r="376" spans="8:8" x14ac:dyDescent="0.25">
      <c r="H376" s="7"/>
    </row>
    <row r="377" spans="8:8" x14ac:dyDescent="0.25">
      <c r="H377" s="7"/>
    </row>
    <row r="378" spans="8:8" x14ac:dyDescent="0.25">
      <c r="H378" s="7"/>
    </row>
    <row r="379" spans="8:8" x14ac:dyDescent="0.25">
      <c r="H379" s="7"/>
    </row>
    <row r="380" spans="8:8" x14ac:dyDescent="0.25">
      <c r="H380" s="7"/>
    </row>
    <row r="381" spans="8:8" x14ac:dyDescent="0.25">
      <c r="H381" s="7"/>
    </row>
    <row r="382" spans="8:8" x14ac:dyDescent="0.25">
      <c r="H382" s="7"/>
    </row>
    <row r="383" spans="8:8" x14ac:dyDescent="0.25">
      <c r="H383" s="7"/>
    </row>
    <row r="384" spans="8:8" x14ac:dyDescent="0.25">
      <c r="H384" s="7"/>
    </row>
    <row r="385" spans="8:8" x14ac:dyDescent="0.25">
      <c r="H385" s="7"/>
    </row>
    <row r="386" spans="8:8" x14ac:dyDescent="0.25">
      <c r="H386" s="7"/>
    </row>
    <row r="387" spans="8:8" x14ac:dyDescent="0.25">
      <c r="H387" s="7"/>
    </row>
    <row r="388" spans="8:8" x14ac:dyDescent="0.25">
      <c r="H388" s="7"/>
    </row>
    <row r="389" spans="8:8" x14ac:dyDescent="0.25">
      <c r="H389" s="7"/>
    </row>
    <row r="390" spans="8:8" x14ac:dyDescent="0.25">
      <c r="H390" s="7"/>
    </row>
    <row r="391" spans="8:8" x14ac:dyDescent="0.25">
      <c r="H391" s="7"/>
    </row>
    <row r="392" spans="8:8" x14ac:dyDescent="0.25">
      <c r="H392" s="7"/>
    </row>
    <row r="393" spans="8:8" x14ac:dyDescent="0.25">
      <c r="H393" s="7"/>
    </row>
    <row r="394" spans="8:8" x14ac:dyDescent="0.25">
      <c r="H394" s="7"/>
    </row>
    <row r="395" spans="8:8" x14ac:dyDescent="0.25">
      <c r="H395" s="7"/>
    </row>
    <row r="396" spans="8:8" x14ac:dyDescent="0.25">
      <c r="H396" s="7"/>
    </row>
    <row r="397" spans="8:8" x14ac:dyDescent="0.25">
      <c r="H397" s="7"/>
    </row>
    <row r="398" spans="8:8" x14ac:dyDescent="0.25">
      <c r="H398" s="7"/>
    </row>
    <row r="399" spans="8:8" x14ac:dyDescent="0.25">
      <c r="H399" s="7"/>
    </row>
    <row r="400" spans="8:8" x14ac:dyDescent="0.25">
      <c r="H400" s="7"/>
    </row>
    <row r="401" spans="8:8" x14ac:dyDescent="0.25">
      <c r="H401" s="7"/>
    </row>
    <row r="402" spans="8:8" x14ac:dyDescent="0.25">
      <c r="H402" s="7"/>
    </row>
    <row r="403" spans="8:8" x14ac:dyDescent="0.25">
      <c r="H403" s="7"/>
    </row>
    <row r="404" spans="8:8" x14ac:dyDescent="0.25">
      <c r="H404" s="7"/>
    </row>
    <row r="405" spans="8:8" x14ac:dyDescent="0.25">
      <c r="H405" s="7"/>
    </row>
    <row r="406" spans="8:8" x14ac:dyDescent="0.25">
      <c r="H406" s="7"/>
    </row>
    <row r="407" spans="8:8" x14ac:dyDescent="0.25">
      <c r="H407" s="7"/>
    </row>
    <row r="408" spans="8:8" x14ac:dyDescent="0.25">
      <c r="H408" s="7"/>
    </row>
    <row r="409" spans="8:8" x14ac:dyDescent="0.25">
      <c r="H409" s="7"/>
    </row>
    <row r="410" spans="8:8" x14ac:dyDescent="0.25">
      <c r="H410" s="7"/>
    </row>
    <row r="411" spans="8:8" x14ac:dyDescent="0.25">
      <c r="H411" s="7"/>
    </row>
    <row r="412" spans="8:8" x14ac:dyDescent="0.25">
      <c r="H412" s="7"/>
    </row>
    <row r="413" spans="8:8" x14ac:dyDescent="0.25">
      <c r="H413" s="7"/>
    </row>
    <row r="414" spans="8:8" x14ac:dyDescent="0.25">
      <c r="H414" s="7"/>
    </row>
    <row r="415" spans="8:8" x14ac:dyDescent="0.25">
      <c r="H415" s="7"/>
    </row>
    <row r="416" spans="8:8" x14ac:dyDescent="0.25">
      <c r="H416" s="7"/>
    </row>
    <row r="417" spans="8:8" x14ac:dyDescent="0.25">
      <c r="H417" s="7"/>
    </row>
    <row r="418" spans="8:8" x14ac:dyDescent="0.25">
      <c r="H418" s="7"/>
    </row>
    <row r="419" spans="8:8" x14ac:dyDescent="0.25">
      <c r="H419" s="7"/>
    </row>
    <row r="420" spans="8:8" x14ac:dyDescent="0.25">
      <c r="H420" s="7"/>
    </row>
    <row r="421" spans="8:8" x14ac:dyDescent="0.25">
      <c r="H421" s="7"/>
    </row>
    <row r="422" spans="8:8" x14ac:dyDescent="0.25">
      <c r="H422" s="7"/>
    </row>
    <row r="423" spans="8:8" x14ac:dyDescent="0.25">
      <c r="H423" s="7"/>
    </row>
    <row r="424" spans="8:8" x14ac:dyDescent="0.25">
      <c r="H424" s="7"/>
    </row>
    <row r="425" spans="8:8" x14ac:dyDescent="0.25">
      <c r="H425" s="7"/>
    </row>
    <row r="426" spans="8:8" x14ac:dyDescent="0.25">
      <c r="H426" s="7"/>
    </row>
    <row r="427" spans="8:8" x14ac:dyDescent="0.25">
      <c r="H427" s="7"/>
    </row>
    <row r="428" spans="8:8" x14ac:dyDescent="0.25">
      <c r="H428" s="7"/>
    </row>
    <row r="429" spans="8:8" x14ac:dyDescent="0.25">
      <c r="H429" s="7"/>
    </row>
    <row r="430" spans="8:8" x14ac:dyDescent="0.25">
      <c r="H430" s="7"/>
    </row>
    <row r="431" spans="8:8" x14ac:dyDescent="0.25">
      <c r="H431" s="7"/>
    </row>
    <row r="432" spans="8:8" x14ac:dyDescent="0.25">
      <c r="H432" s="7"/>
    </row>
    <row r="433" spans="8:8" x14ac:dyDescent="0.25">
      <c r="H433" s="7"/>
    </row>
    <row r="434" spans="8:8" x14ac:dyDescent="0.25">
      <c r="H434" s="7"/>
    </row>
    <row r="435" spans="8:8" x14ac:dyDescent="0.25">
      <c r="H435" s="7"/>
    </row>
    <row r="436" spans="8:8" x14ac:dyDescent="0.25">
      <c r="H436" s="7"/>
    </row>
    <row r="437" spans="8:8" x14ac:dyDescent="0.25">
      <c r="H437" s="7"/>
    </row>
    <row r="438" spans="8:8" x14ac:dyDescent="0.25">
      <c r="H438" s="7"/>
    </row>
    <row r="439" spans="8:8" x14ac:dyDescent="0.25">
      <c r="H439" s="7"/>
    </row>
    <row r="440" spans="8:8" x14ac:dyDescent="0.25">
      <c r="H440" s="7"/>
    </row>
    <row r="441" spans="8:8" x14ac:dyDescent="0.25">
      <c r="H441" s="7"/>
    </row>
    <row r="442" spans="8:8" x14ac:dyDescent="0.25">
      <c r="H442" s="7"/>
    </row>
    <row r="443" spans="8:8" x14ac:dyDescent="0.25">
      <c r="H443" s="7"/>
    </row>
    <row r="444" spans="8:8" x14ac:dyDescent="0.25">
      <c r="H444" s="7"/>
    </row>
    <row r="445" spans="8:8" x14ac:dyDescent="0.25">
      <c r="H445" s="7"/>
    </row>
    <row r="446" spans="8:8" x14ac:dyDescent="0.25">
      <c r="H446" s="7"/>
    </row>
    <row r="447" spans="8:8" x14ac:dyDescent="0.25">
      <c r="H447" s="7"/>
    </row>
    <row r="448" spans="8:8" x14ac:dyDescent="0.25">
      <c r="H448" s="7"/>
    </row>
    <row r="449" spans="8:8" x14ac:dyDescent="0.25">
      <c r="H449" s="7"/>
    </row>
    <row r="450" spans="8:8" x14ac:dyDescent="0.25">
      <c r="H450" s="7"/>
    </row>
    <row r="451" spans="8:8" x14ac:dyDescent="0.25">
      <c r="H451" s="7"/>
    </row>
    <row r="452" spans="8:8" x14ac:dyDescent="0.25">
      <c r="H452" s="7"/>
    </row>
    <row r="453" spans="8:8" x14ac:dyDescent="0.25">
      <c r="H453" s="7"/>
    </row>
    <row r="454" spans="8:8" x14ac:dyDescent="0.25">
      <c r="H454" s="7"/>
    </row>
    <row r="455" spans="8:8" x14ac:dyDescent="0.25">
      <c r="H455" s="7"/>
    </row>
    <row r="456" spans="8:8" x14ac:dyDescent="0.25">
      <c r="H456" s="7"/>
    </row>
    <row r="457" spans="8:8" x14ac:dyDescent="0.25">
      <c r="H457" s="7"/>
    </row>
    <row r="458" spans="8:8" x14ac:dyDescent="0.25">
      <c r="H458" s="7"/>
    </row>
    <row r="459" spans="8:8" x14ac:dyDescent="0.25">
      <c r="H459" s="7"/>
    </row>
    <row r="460" spans="8:8" x14ac:dyDescent="0.25">
      <c r="H460" s="7"/>
    </row>
    <row r="461" spans="8:8" x14ac:dyDescent="0.25">
      <c r="H461" s="7"/>
    </row>
    <row r="462" spans="8:8" x14ac:dyDescent="0.25">
      <c r="H462" s="7"/>
    </row>
    <row r="463" spans="8:8" x14ac:dyDescent="0.25">
      <c r="H463" s="7"/>
    </row>
    <row r="464" spans="8:8" x14ac:dyDescent="0.25">
      <c r="H464" s="7"/>
    </row>
    <row r="465" spans="8:8" x14ac:dyDescent="0.25">
      <c r="H465" s="7"/>
    </row>
    <row r="466" spans="8:8" x14ac:dyDescent="0.25">
      <c r="H466" s="7"/>
    </row>
    <row r="467" spans="8:8" x14ac:dyDescent="0.25">
      <c r="H467" s="7"/>
    </row>
    <row r="468" spans="8:8" x14ac:dyDescent="0.25">
      <c r="H468" s="7"/>
    </row>
    <row r="469" spans="8:8" x14ac:dyDescent="0.25">
      <c r="H469" s="7"/>
    </row>
    <row r="470" spans="8:8" x14ac:dyDescent="0.25">
      <c r="H470" s="7"/>
    </row>
    <row r="471" spans="8:8" x14ac:dyDescent="0.25">
      <c r="H471" s="7"/>
    </row>
    <row r="472" spans="8:8" x14ac:dyDescent="0.25">
      <c r="H472" s="7"/>
    </row>
    <row r="473" spans="8:8" x14ac:dyDescent="0.25">
      <c r="H473" s="7"/>
    </row>
    <row r="474" spans="8:8" x14ac:dyDescent="0.25">
      <c r="H474" s="7"/>
    </row>
    <row r="475" spans="8:8" x14ac:dyDescent="0.25">
      <c r="H475" s="7"/>
    </row>
    <row r="476" spans="8:8" x14ac:dyDescent="0.25">
      <c r="H476" s="7"/>
    </row>
    <row r="477" spans="8:8" x14ac:dyDescent="0.25">
      <c r="H477" s="7"/>
    </row>
    <row r="478" spans="8:8" x14ac:dyDescent="0.25">
      <c r="H478" s="7"/>
    </row>
    <row r="479" spans="8:8" x14ac:dyDescent="0.25">
      <c r="H479" s="7"/>
    </row>
    <row r="480" spans="8:8" x14ac:dyDescent="0.25">
      <c r="H480" s="7"/>
    </row>
    <row r="481" spans="8:8" x14ac:dyDescent="0.25">
      <c r="H481" s="7"/>
    </row>
    <row r="482" spans="8:8" x14ac:dyDescent="0.25">
      <c r="H482" s="7"/>
    </row>
    <row r="483" spans="8:8" x14ac:dyDescent="0.25">
      <c r="H483" s="7"/>
    </row>
    <row r="484" spans="8:8" x14ac:dyDescent="0.25">
      <c r="H484" s="7"/>
    </row>
    <row r="485" spans="8:8" x14ac:dyDescent="0.25">
      <c r="H485" s="7"/>
    </row>
    <row r="486" spans="8:8" x14ac:dyDescent="0.25">
      <c r="H486" s="7"/>
    </row>
    <row r="487" spans="8:8" x14ac:dyDescent="0.25">
      <c r="H487" s="7"/>
    </row>
    <row r="488" spans="8:8" x14ac:dyDescent="0.25">
      <c r="H488" s="7"/>
    </row>
    <row r="489" spans="8:8" x14ac:dyDescent="0.25">
      <c r="H489" s="7"/>
    </row>
    <row r="490" spans="8:8" x14ac:dyDescent="0.25">
      <c r="H490" s="7"/>
    </row>
    <row r="491" spans="8:8" x14ac:dyDescent="0.25">
      <c r="H491" s="7"/>
    </row>
    <row r="492" spans="8:8" x14ac:dyDescent="0.25">
      <c r="H492" s="7"/>
    </row>
    <row r="493" spans="8:8" x14ac:dyDescent="0.25">
      <c r="H493" s="7"/>
    </row>
    <row r="494" spans="8:8" x14ac:dyDescent="0.25">
      <c r="H494" s="7"/>
    </row>
    <row r="495" spans="8:8" x14ac:dyDescent="0.25">
      <c r="H495" s="7"/>
    </row>
    <row r="496" spans="8:8" x14ac:dyDescent="0.25">
      <c r="H496" s="7"/>
    </row>
    <row r="497" spans="8:8" x14ac:dyDescent="0.25">
      <c r="H497" s="7"/>
    </row>
    <row r="498" spans="8:8" x14ac:dyDescent="0.25">
      <c r="H498" s="7"/>
    </row>
    <row r="499" spans="8:8" x14ac:dyDescent="0.25">
      <c r="H499" s="7"/>
    </row>
    <row r="500" spans="8:8" x14ac:dyDescent="0.25">
      <c r="H500" s="7"/>
    </row>
    <row r="501" spans="8:8" x14ac:dyDescent="0.25">
      <c r="H501" s="7"/>
    </row>
    <row r="502" spans="8:8" x14ac:dyDescent="0.25">
      <c r="H502" s="7"/>
    </row>
    <row r="503" spans="8:8" x14ac:dyDescent="0.25">
      <c r="H503" s="7"/>
    </row>
    <row r="504" spans="8:8" x14ac:dyDescent="0.25">
      <c r="H504" s="7"/>
    </row>
    <row r="505" spans="8:8" x14ac:dyDescent="0.25">
      <c r="H505" s="7"/>
    </row>
    <row r="506" spans="8:8" x14ac:dyDescent="0.25">
      <c r="H506" s="7"/>
    </row>
    <row r="507" spans="8:8" x14ac:dyDescent="0.25">
      <c r="H507" s="7"/>
    </row>
    <row r="508" spans="8:8" x14ac:dyDescent="0.25">
      <c r="H508" s="7"/>
    </row>
    <row r="509" spans="8:8" x14ac:dyDescent="0.25">
      <c r="H509" s="7"/>
    </row>
    <row r="510" spans="8:8" x14ac:dyDescent="0.25">
      <c r="H510" s="7"/>
    </row>
    <row r="511" spans="8:8" x14ac:dyDescent="0.25">
      <c r="H511" s="7"/>
    </row>
    <row r="512" spans="8:8" x14ac:dyDescent="0.25">
      <c r="H512" s="7"/>
    </row>
    <row r="513" spans="8:8" x14ac:dyDescent="0.25">
      <c r="H513" s="7"/>
    </row>
    <row r="514" spans="8:8" x14ac:dyDescent="0.25">
      <c r="H514" s="7"/>
    </row>
    <row r="515" spans="8:8" x14ac:dyDescent="0.25">
      <c r="H515" s="7"/>
    </row>
    <row r="516" spans="8:8" x14ac:dyDescent="0.25">
      <c r="H516" s="7"/>
    </row>
    <row r="517" spans="8:8" x14ac:dyDescent="0.25">
      <c r="H517" s="7"/>
    </row>
    <row r="518" spans="8:8" x14ac:dyDescent="0.25">
      <c r="H518" s="7"/>
    </row>
    <row r="519" spans="8:8" x14ac:dyDescent="0.25">
      <c r="H519" s="7"/>
    </row>
    <row r="520" spans="8:8" x14ac:dyDescent="0.25">
      <c r="H520" s="7"/>
    </row>
    <row r="521" spans="8:8" x14ac:dyDescent="0.25">
      <c r="H521" s="7"/>
    </row>
    <row r="522" spans="8:8" x14ac:dyDescent="0.25">
      <c r="H522" s="7"/>
    </row>
    <row r="523" spans="8:8" x14ac:dyDescent="0.25">
      <c r="H523" s="7"/>
    </row>
    <row r="524" spans="8:8" x14ac:dyDescent="0.25">
      <c r="H524" s="7"/>
    </row>
    <row r="525" spans="8:8" x14ac:dyDescent="0.25">
      <c r="H525" s="7"/>
    </row>
    <row r="526" spans="8:8" x14ac:dyDescent="0.25">
      <c r="H526" s="7"/>
    </row>
    <row r="527" spans="8:8" x14ac:dyDescent="0.25">
      <c r="H527" s="7"/>
    </row>
    <row r="528" spans="8:8" x14ac:dyDescent="0.25">
      <c r="H528" s="7"/>
    </row>
    <row r="529" spans="8:8" x14ac:dyDescent="0.25">
      <c r="H529" s="7"/>
    </row>
    <row r="530" spans="8:8" x14ac:dyDescent="0.25">
      <c r="H530" s="7"/>
    </row>
    <row r="531" spans="8:8" x14ac:dyDescent="0.25">
      <c r="H531" s="7"/>
    </row>
    <row r="532" spans="8:8" x14ac:dyDescent="0.25">
      <c r="H532" s="7"/>
    </row>
    <row r="533" spans="8:8" x14ac:dyDescent="0.25">
      <c r="H533" s="7"/>
    </row>
    <row r="534" spans="8:8" x14ac:dyDescent="0.25">
      <c r="H534" s="7"/>
    </row>
    <row r="535" spans="8:8" x14ac:dyDescent="0.25">
      <c r="H535" s="7"/>
    </row>
    <row r="536" spans="8:8" x14ac:dyDescent="0.25">
      <c r="H536" s="7"/>
    </row>
    <row r="537" spans="8:8" x14ac:dyDescent="0.25">
      <c r="H537" s="7"/>
    </row>
    <row r="538" spans="8:8" x14ac:dyDescent="0.25">
      <c r="H538" s="7"/>
    </row>
    <row r="539" spans="8:8" x14ac:dyDescent="0.25">
      <c r="H539" s="7"/>
    </row>
    <row r="540" spans="8:8" x14ac:dyDescent="0.25">
      <c r="H540" s="7"/>
    </row>
    <row r="541" spans="8:8" x14ac:dyDescent="0.25">
      <c r="H541" s="7"/>
    </row>
    <row r="542" spans="8:8" x14ac:dyDescent="0.25">
      <c r="H542" s="7"/>
    </row>
    <row r="543" spans="8:8" x14ac:dyDescent="0.25">
      <c r="H543" s="7"/>
    </row>
    <row r="544" spans="8:8" x14ac:dyDescent="0.25">
      <c r="H544" s="7"/>
    </row>
    <row r="545" spans="8:8" x14ac:dyDescent="0.25">
      <c r="H545" s="7"/>
    </row>
    <row r="546" spans="8:8" x14ac:dyDescent="0.25">
      <c r="H546" s="7"/>
    </row>
    <row r="547" spans="8:8" x14ac:dyDescent="0.25">
      <c r="H547" s="7"/>
    </row>
    <row r="548" spans="8:8" x14ac:dyDescent="0.25">
      <c r="H548" s="7"/>
    </row>
    <row r="549" spans="8:8" x14ac:dyDescent="0.25">
      <c r="H549" s="7"/>
    </row>
    <row r="550" spans="8:8" x14ac:dyDescent="0.25">
      <c r="H550" s="7"/>
    </row>
    <row r="551" spans="8:8" x14ac:dyDescent="0.25">
      <c r="H551" s="7"/>
    </row>
    <row r="552" spans="8:8" x14ac:dyDescent="0.25">
      <c r="H552" s="7"/>
    </row>
    <row r="553" spans="8:8" x14ac:dyDescent="0.25">
      <c r="H553" s="7"/>
    </row>
    <row r="554" spans="8:8" x14ac:dyDescent="0.25">
      <c r="H554" s="7"/>
    </row>
    <row r="555" spans="8:8" x14ac:dyDescent="0.25">
      <c r="H555" s="7"/>
    </row>
    <row r="556" spans="8:8" x14ac:dyDescent="0.25">
      <c r="H556" s="7"/>
    </row>
    <row r="557" spans="8:8" x14ac:dyDescent="0.25">
      <c r="H557" s="7"/>
    </row>
    <row r="558" spans="8:8" x14ac:dyDescent="0.25">
      <c r="H558" s="7"/>
    </row>
    <row r="559" spans="8:8" x14ac:dyDescent="0.25">
      <c r="H559" s="7"/>
    </row>
    <row r="560" spans="8:8" x14ac:dyDescent="0.25">
      <c r="H560" s="7"/>
    </row>
    <row r="561" spans="8:8" x14ac:dyDescent="0.25">
      <c r="H561" s="7"/>
    </row>
    <row r="562" spans="8:8" x14ac:dyDescent="0.25">
      <c r="H562" s="7"/>
    </row>
    <row r="563" spans="8:8" x14ac:dyDescent="0.25">
      <c r="H563" s="7"/>
    </row>
    <row r="564" spans="8:8" x14ac:dyDescent="0.25">
      <c r="H564" s="7"/>
    </row>
    <row r="565" spans="8:8" x14ac:dyDescent="0.25">
      <c r="H565" s="7"/>
    </row>
    <row r="566" spans="8:8" x14ac:dyDescent="0.25">
      <c r="H566" s="7"/>
    </row>
    <row r="567" spans="8:8" x14ac:dyDescent="0.25">
      <c r="H567" s="7"/>
    </row>
    <row r="568" spans="8:8" x14ac:dyDescent="0.25">
      <c r="H568" s="7"/>
    </row>
    <row r="569" spans="8:8" x14ac:dyDescent="0.25">
      <c r="H569" s="7"/>
    </row>
    <row r="570" spans="8:8" x14ac:dyDescent="0.25">
      <c r="H570" s="7"/>
    </row>
    <row r="571" spans="8:8" x14ac:dyDescent="0.25">
      <c r="H571" s="7"/>
    </row>
    <row r="572" spans="8:8" x14ac:dyDescent="0.25">
      <c r="H572" s="7"/>
    </row>
    <row r="573" spans="8:8" x14ac:dyDescent="0.25">
      <c r="H573" s="7"/>
    </row>
    <row r="574" spans="8:8" x14ac:dyDescent="0.25">
      <c r="H574" s="7"/>
    </row>
    <row r="575" spans="8:8" x14ac:dyDescent="0.25">
      <c r="H575" s="7"/>
    </row>
    <row r="576" spans="8:8" x14ac:dyDescent="0.25">
      <c r="H576" s="7"/>
    </row>
    <row r="577" spans="8:8" x14ac:dyDescent="0.25">
      <c r="H577" s="7"/>
    </row>
    <row r="578" spans="8:8" x14ac:dyDescent="0.25">
      <c r="H578" s="7"/>
    </row>
    <row r="579" spans="8:8" x14ac:dyDescent="0.25">
      <c r="H579" s="7"/>
    </row>
    <row r="580" spans="8:8" x14ac:dyDescent="0.25">
      <c r="H580" s="7"/>
    </row>
    <row r="581" spans="8:8" x14ac:dyDescent="0.25">
      <c r="H581" s="7"/>
    </row>
    <row r="582" spans="8:8" x14ac:dyDescent="0.25">
      <c r="H582" s="7"/>
    </row>
    <row r="583" spans="8:8" x14ac:dyDescent="0.25">
      <c r="H583" s="7"/>
    </row>
    <row r="584" spans="8:8" x14ac:dyDescent="0.25">
      <c r="H584" s="7"/>
    </row>
    <row r="585" spans="8:8" x14ac:dyDescent="0.25">
      <c r="H585" s="7"/>
    </row>
    <row r="586" spans="8:8" x14ac:dyDescent="0.25">
      <c r="H586" s="7"/>
    </row>
    <row r="587" spans="8:8" x14ac:dyDescent="0.25">
      <c r="H587" s="7"/>
    </row>
    <row r="588" spans="8:8" x14ac:dyDescent="0.25">
      <c r="H588" s="7"/>
    </row>
    <row r="589" spans="8:8" x14ac:dyDescent="0.25">
      <c r="H589" s="7"/>
    </row>
    <row r="590" spans="8:8" x14ac:dyDescent="0.25">
      <c r="H590" s="7"/>
    </row>
    <row r="591" spans="8:8" x14ac:dyDescent="0.25">
      <c r="H591" s="7"/>
    </row>
    <row r="592" spans="8:8" x14ac:dyDescent="0.25">
      <c r="H592" s="7"/>
    </row>
    <row r="593" spans="8:8" x14ac:dyDescent="0.25">
      <c r="H593" s="7"/>
    </row>
    <row r="594" spans="8:8" x14ac:dyDescent="0.25">
      <c r="H594" s="7"/>
    </row>
    <row r="595" spans="8:8" x14ac:dyDescent="0.25">
      <c r="H595" s="7"/>
    </row>
    <row r="596" spans="8:8" x14ac:dyDescent="0.25">
      <c r="H596" s="7"/>
    </row>
    <row r="597" spans="8:8" x14ac:dyDescent="0.25">
      <c r="H597" s="7"/>
    </row>
    <row r="598" spans="8:8" x14ac:dyDescent="0.25">
      <c r="H598" s="7"/>
    </row>
    <row r="599" spans="8:8" x14ac:dyDescent="0.25">
      <c r="H599" s="7"/>
    </row>
    <row r="600" spans="8:8" x14ac:dyDescent="0.25">
      <c r="H600" s="7"/>
    </row>
    <row r="601" spans="8:8" x14ac:dyDescent="0.25">
      <c r="H601" s="7"/>
    </row>
    <row r="602" spans="8:8" x14ac:dyDescent="0.25">
      <c r="H602" s="7"/>
    </row>
    <row r="603" spans="8:8" x14ac:dyDescent="0.25">
      <c r="H603" s="7"/>
    </row>
    <row r="604" spans="8:8" x14ac:dyDescent="0.25">
      <c r="H604" s="7"/>
    </row>
    <row r="605" spans="8:8" x14ac:dyDescent="0.25">
      <c r="H605" s="7"/>
    </row>
    <row r="606" spans="8:8" x14ac:dyDescent="0.25">
      <c r="H606" s="7"/>
    </row>
    <row r="607" spans="8:8" x14ac:dyDescent="0.25">
      <c r="H607" s="7"/>
    </row>
    <row r="608" spans="8:8" x14ac:dyDescent="0.25">
      <c r="H608" s="7"/>
    </row>
    <row r="609" spans="8:8" x14ac:dyDescent="0.25">
      <c r="H609" s="7"/>
    </row>
    <row r="610" spans="8:8" x14ac:dyDescent="0.25">
      <c r="H610" s="7"/>
    </row>
    <row r="611" spans="8:8" x14ac:dyDescent="0.25">
      <c r="H611" s="7"/>
    </row>
    <row r="612" spans="8:8" x14ac:dyDescent="0.25">
      <c r="H612" s="7"/>
    </row>
    <row r="613" spans="8:8" x14ac:dyDescent="0.25">
      <c r="H613" s="7"/>
    </row>
    <row r="614" spans="8:8" x14ac:dyDescent="0.25">
      <c r="H614" s="7"/>
    </row>
    <row r="615" spans="8:8" x14ac:dyDescent="0.25">
      <c r="H615" s="7"/>
    </row>
    <row r="616" spans="8:8" x14ac:dyDescent="0.25">
      <c r="H616" s="7"/>
    </row>
    <row r="617" spans="8:8" x14ac:dyDescent="0.25">
      <c r="H617" s="7"/>
    </row>
    <row r="618" spans="8:8" x14ac:dyDescent="0.25">
      <c r="H618" s="7"/>
    </row>
    <row r="619" spans="8:8" x14ac:dyDescent="0.25">
      <c r="H619" s="7"/>
    </row>
    <row r="620" spans="8:8" x14ac:dyDescent="0.25">
      <c r="H620" s="7"/>
    </row>
    <row r="621" spans="8:8" x14ac:dyDescent="0.25">
      <c r="H621" s="7"/>
    </row>
    <row r="622" spans="8:8" x14ac:dyDescent="0.25">
      <c r="H622" s="7"/>
    </row>
    <row r="623" spans="8:8" x14ac:dyDescent="0.25">
      <c r="H623" s="7"/>
    </row>
    <row r="624" spans="8:8" x14ac:dyDescent="0.25">
      <c r="H624" s="7"/>
    </row>
    <row r="625" spans="8:8" x14ac:dyDescent="0.25">
      <c r="H625" s="7"/>
    </row>
    <row r="626" spans="8:8" x14ac:dyDescent="0.25">
      <c r="H626" s="7"/>
    </row>
    <row r="627" spans="8:8" x14ac:dyDescent="0.25">
      <c r="H627" s="7"/>
    </row>
    <row r="628" spans="8:8" x14ac:dyDescent="0.25">
      <c r="H628" s="7"/>
    </row>
    <row r="629" spans="8:8" x14ac:dyDescent="0.25">
      <c r="H629" s="7"/>
    </row>
    <row r="630" spans="8:8" x14ac:dyDescent="0.25">
      <c r="H630" s="7"/>
    </row>
    <row r="631" spans="8:8" x14ac:dyDescent="0.25">
      <c r="H631" s="7"/>
    </row>
    <row r="632" spans="8:8" x14ac:dyDescent="0.25">
      <c r="H632" s="7"/>
    </row>
    <row r="633" spans="8:8" x14ac:dyDescent="0.25">
      <c r="H633" s="7"/>
    </row>
    <row r="634" spans="8:8" x14ac:dyDescent="0.25">
      <c r="H634" s="7"/>
    </row>
    <row r="635" spans="8:8" x14ac:dyDescent="0.25">
      <c r="H635" s="7"/>
    </row>
    <row r="636" spans="8:8" x14ac:dyDescent="0.25">
      <c r="H636" s="7"/>
    </row>
    <row r="637" spans="8:8" x14ac:dyDescent="0.25">
      <c r="H637" s="7"/>
    </row>
    <row r="638" spans="8:8" x14ac:dyDescent="0.25">
      <c r="H638" s="7"/>
    </row>
    <row r="639" spans="8:8" x14ac:dyDescent="0.25">
      <c r="H639" s="7"/>
    </row>
    <row r="640" spans="8:8" x14ac:dyDescent="0.25">
      <c r="H640" s="7"/>
    </row>
    <row r="641" spans="8:8" x14ac:dyDescent="0.25">
      <c r="H641" s="7"/>
    </row>
    <row r="642" spans="8:8" x14ac:dyDescent="0.25">
      <c r="H642" s="7"/>
    </row>
    <row r="643" spans="8:8" x14ac:dyDescent="0.25">
      <c r="H643" s="7"/>
    </row>
    <row r="644" spans="8:8" x14ac:dyDescent="0.25">
      <c r="H644" s="7"/>
    </row>
    <row r="645" spans="8:8" x14ac:dyDescent="0.25">
      <c r="H645" s="7"/>
    </row>
    <row r="646" spans="8:8" x14ac:dyDescent="0.25">
      <c r="H646" s="7"/>
    </row>
    <row r="647" spans="8:8" x14ac:dyDescent="0.25">
      <c r="H647" s="7"/>
    </row>
    <row r="648" spans="8:8" x14ac:dyDescent="0.25">
      <c r="H648" s="7"/>
    </row>
    <row r="649" spans="8:8" x14ac:dyDescent="0.25">
      <c r="H649" s="7"/>
    </row>
    <row r="650" spans="8:8" x14ac:dyDescent="0.25">
      <c r="H650" s="7"/>
    </row>
    <row r="651" spans="8:8" x14ac:dyDescent="0.25">
      <c r="H651" s="7"/>
    </row>
    <row r="652" spans="8:8" x14ac:dyDescent="0.25">
      <c r="H652" s="7"/>
    </row>
    <row r="653" spans="8:8" x14ac:dyDescent="0.25">
      <c r="H653" s="7"/>
    </row>
    <row r="654" spans="8:8" x14ac:dyDescent="0.25">
      <c r="H654" s="7"/>
    </row>
    <row r="655" spans="8:8" x14ac:dyDescent="0.25">
      <c r="H655" s="7"/>
    </row>
    <row r="656" spans="8:8" x14ac:dyDescent="0.25">
      <c r="H656" s="7"/>
    </row>
    <row r="657" spans="8:8" x14ac:dyDescent="0.25">
      <c r="H657" s="7"/>
    </row>
    <row r="658" spans="8:8" x14ac:dyDescent="0.25">
      <c r="H658" s="7"/>
    </row>
    <row r="659" spans="8:8" x14ac:dyDescent="0.25">
      <c r="H659" s="7"/>
    </row>
    <row r="660" spans="8:8" x14ac:dyDescent="0.25">
      <c r="H660" s="7"/>
    </row>
    <row r="661" spans="8:8" x14ac:dyDescent="0.25">
      <c r="H661" s="7"/>
    </row>
    <row r="662" spans="8:8" x14ac:dyDescent="0.25">
      <c r="H662" s="7"/>
    </row>
    <row r="663" spans="8:8" x14ac:dyDescent="0.25">
      <c r="H663" s="7"/>
    </row>
    <row r="664" spans="8:8" x14ac:dyDescent="0.25">
      <c r="H664" s="7"/>
    </row>
    <row r="665" spans="8:8" x14ac:dyDescent="0.25">
      <c r="H665" s="7"/>
    </row>
    <row r="666" spans="8:8" x14ac:dyDescent="0.25">
      <c r="H666" s="7"/>
    </row>
    <row r="667" spans="8:8" x14ac:dyDescent="0.25">
      <c r="H667" s="7"/>
    </row>
    <row r="668" spans="8:8" x14ac:dyDescent="0.25">
      <c r="H668" s="7"/>
    </row>
    <row r="669" spans="8:8" x14ac:dyDescent="0.25">
      <c r="H669" s="7"/>
    </row>
    <row r="670" spans="8:8" x14ac:dyDescent="0.25">
      <c r="H670" s="7"/>
    </row>
    <row r="671" spans="8:8" x14ac:dyDescent="0.25">
      <c r="H671" s="7"/>
    </row>
    <row r="672" spans="8:8" x14ac:dyDescent="0.25">
      <c r="H672" s="7"/>
    </row>
    <row r="673" spans="8:8" x14ac:dyDescent="0.25">
      <c r="H673" s="7"/>
    </row>
    <row r="674" spans="8:8" x14ac:dyDescent="0.25">
      <c r="H674" s="7"/>
    </row>
    <row r="675" spans="8:8" x14ac:dyDescent="0.25">
      <c r="H675" s="7"/>
    </row>
    <row r="676" spans="8:8" x14ac:dyDescent="0.25">
      <c r="H676" s="7"/>
    </row>
    <row r="677" spans="8:8" x14ac:dyDescent="0.25">
      <c r="H677" s="7"/>
    </row>
    <row r="678" spans="8:8" x14ac:dyDescent="0.25">
      <c r="H678" s="7"/>
    </row>
    <row r="679" spans="8:8" x14ac:dyDescent="0.25">
      <c r="H679" s="7"/>
    </row>
    <row r="680" spans="8:8" x14ac:dyDescent="0.25">
      <c r="H680" s="7"/>
    </row>
    <row r="681" spans="8:8" x14ac:dyDescent="0.25">
      <c r="H681" s="7"/>
    </row>
    <row r="682" spans="8:8" x14ac:dyDescent="0.25">
      <c r="H682" s="7"/>
    </row>
    <row r="683" spans="8:8" x14ac:dyDescent="0.25">
      <c r="H683" s="7"/>
    </row>
    <row r="684" spans="8:8" x14ac:dyDescent="0.25">
      <c r="H684" s="7"/>
    </row>
    <row r="685" spans="8:8" x14ac:dyDescent="0.25">
      <c r="H685" s="7"/>
    </row>
    <row r="686" spans="8:8" x14ac:dyDescent="0.25">
      <c r="H686" s="7"/>
    </row>
    <row r="687" spans="8:8" x14ac:dyDescent="0.25">
      <c r="H687" s="7"/>
    </row>
    <row r="688" spans="8:8" x14ac:dyDescent="0.25">
      <c r="H688" s="7"/>
    </row>
    <row r="689" spans="8:8" x14ac:dyDescent="0.25">
      <c r="H689" s="7"/>
    </row>
    <row r="690" spans="8:8" x14ac:dyDescent="0.25">
      <c r="H690" s="7"/>
    </row>
    <row r="691" spans="8:8" x14ac:dyDescent="0.25">
      <c r="H691" s="7"/>
    </row>
    <row r="692" spans="8:8" x14ac:dyDescent="0.25">
      <c r="H692" s="7"/>
    </row>
    <row r="693" spans="8:8" x14ac:dyDescent="0.25">
      <c r="H693" s="7"/>
    </row>
    <row r="694" spans="8:8" x14ac:dyDescent="0.25">
      <c r="H694" s="7"/>
    </row>
    <row r="695" spans="8:8" x14ac:dyDescent="0.25">
      <c r="H695" s="7"/>
    </row>
    <row r="696" spans="8:8" x14ac:dyDescent="0.25">
      <c r="H696" s="7"/>
    </row>
    <row r="697" spans="8:8" x14ac:dyDescent="0.25">
      <c r="H697" s="7"/>
    </row>
    <row r="698" spans="8:8" x14ac:dyDescent="0.25">
      <c r="H698" s="7"/>
    </row>
    <row r="699" spans="8:8" x14ac:dyDescent="0.25">
      <c r="H699" s="7"/>
    </row>
    <row r="700" spans="8:8" x14ac:dyDescent="0.25">
      <c r="H700" s="7"/>
    </row>
    <row r="701" spans="8:8" x14ac:dyDescent="0.25">
      <c r="H701" s="7"/>
    </row>
    <row r="702" spans="8:8" x14ac:dyDescent="0.25">
      <c r="H702" s="7"/>
    </row>
    <row r="703" spans="8:8" x14ac:dyDescent="0.25">
      <c r="H703" s="7"/>
    </row>
    <row r="704" spans="8:8" x14ac:dyDescent="0.25">
      <c r="H704" s="7"/>
    </row>
    <row r="705" spans="8:8" x14ac:dyDescent="0.25">
      <c r="H705" s="7"/>
    </row>
    <row r="706" spans="8:8" x14ac:dyDescent="0.25">
      <c r="H706" s="7"/>
    </row>
    <row r="707" spans="8:8" x14ac:dyDescent="0.25">
      <c r="H707" s="7"/>
    </row>
    <row r="708" spans="8:8" x14ac:dyDescent="0.25">
      <c r="H708" s="7"/>
    </row>
    <row r="709" spans="8:8" x14ac:dyDescent="0.25">
      <c r="H709" s="7"/>
    </row>
    <row r="710" spans="8:8" x14ac:dyDescent="0.25">
      <c r="H710" s="7"/>
    </row>
    <row r="711" spans="8:8" x14ac:dyDescent="0.25">
      <c r="H711" s="7"/>
    </row>
    <row r="712" spans="8:8" x14ac:dyDescent="0.25">
      <c r="H712" s="7"/>
    </row>
    <row r="713" spans="8:8" x14ac:dyDescent="0.25">
      <c r="H713" s="7"/>
    </row>
    <row r="714" spans="8:8" x14ac:dyDescent="0.25">
      <c r="H714" s="7"/>
    </row>
    <row r="715" spans="8:8" x14ac:dyDescent="0.25">
      <c r="H715" s="7"/>
    </row>
    <row r="716" spans="8:8" x14ac:dyDescent="0.25">
      <c r="H716" s="7"/>
    </row>
    <row r="717" spans="8:8" x14ac:dyDescent="0.25">
      <c r="H717" s="7"/>
    </row>
    <row r="718" spans="8:8" x14ac:dyDescent="0.25">
      <c r="H718" s="7"/>
    </row>
    <row r="719" spans="8:8" x14ac:dyDescent="0.25">
      <c r="H719" s="7"/>
    </row>
    <row r="720" spans="8:8" x14ac:dyDescent="0.25">
      <c r="H720" s="7"/>
    </row>
    <row r="721" spans="8:8" x14ac:dyDescent="0.25">
      <c r="H721" s="7"/>
    </row>
    <row r="722" spans="8:8" x14ac:dyDescent="0.25">
      <c r="H722" s="7"/>
    </row>
    <row r="723" spans="8:8" x14ac:dyDescent="0.25">
      <c r="H723" s="7"/>
    </row>
    <row r="724" spans="8:8" x14ac:dyDescent="0.25">
      <c r="H724" s="7"/>
    </row>
    <row r="725" spans="8:8" x14ac:dyDescent="0.25">
      <c r="H725" s="7"/>
    </row>
    <row r="726" spans="8:8" x14ac:dyDescent="0.25">
      <c r="H726" s="7"/>
    </row>
    <row r="727" spans="8:8" x14ac:dyDescent="0.25">
      <c r="H727" s="7"/>
    </row>
    <row r="728" spans="8:8" x14ac:dyDescent="0.25">
      <c r="H728" s="7"/>
    </row>
    <row r="729" spans="8:8" x14ac:dyDescent="0.25">
      <c r="H729" s="7"/>
    </row>
    <row r="730" spans="8:8" x14ac:dyDescent="0.25">
      <c r="H730" s="7"/>
    </row>
    <row r="731" spans="8:8" x14ac:dyDescent="0.25">
      <c r="H731" s="7"/>
    </row>
    <row r="732" spans="8:8" x14ac:dyDescent="0.25">
      <c r="H732" s="7"/>
    </row>
    <row r="733" spans="8:8" x14ac:dyDescent="0.25">
      <c r="H733" s="7"/>
    </row>
    <row r="734" spans="8:8" x14ac:dyDescent="0.25">
      <c r="H734" s="7"/>
    </row>
    <row r="735" spans="8:8" x14ac:dyDescent="0.25">
      <c r="H735" s="7"/>
    </row>
    <row r="736" spans="8:8" x14ac:dyDescent="0.25">
      <c r="H736" s="7"/>
    </row>
    <row r="737" spans="8:8" x14ac:dyDescent="0.25">
      <c r="H737" s="7"/>
    </row>
    <row r="738" spans="8:8" x14ac:dyDescent="0.25">
      <c r="H738" s="7"/>
    </row>
    <row r="739" spans="8:8" x14ac:dyDescent="0.25">
      <c r="H739" s="7"/>
    </row>
    <row r="740" spans="8:8" x14ac:dyDescent="0.25">
      <c r="H740" s="7"/>
    </row>
    <row r="741" spans="8:8" x14ac:dyDescent="0.25">
      <c r="H741" s="7"/>
    </row>
    <row r="742" spans="8:8" x14ac:dyDescent="0.25">
      <c r="H742" s="7"/>
    </row>
    <row r="743" spans="8:8" x14ac:dyDescent="0.25">
      <c r="H743" s="7"/>
    </row>
    <row r="744" spans="8:8" x14ac:dyDescent="0.25">
      <c r="H744" s="7"/>
    </row>
    <row r="745" spans="8:8" x14ac:dyDescent="0.25">
      <c r="H745" s="7"/>
    </row>
    <row r="746" spans="8:8" x14ac:dyDescent="0.25">
      <c r="H746" s="7"/>
    </row>
    <row r="747" spans="8:8" x14ac:dyDescent="0.25">
      <c r="H747" s="7"/>
    </row>
    <row r="748" spans="8:8" x14ac:dyDescent="0.25">
      <c r="H748" s="7"/>
    </row>
    <row r="749" spans="8:8" x14ac:dyDescent="0.25">
      <c r="H749" s="7"/>
    </row>
    <row r="750" spans="8:8" x14ac:dyDescent="0.25">
      <c r="H750" s="7"/>
    </row>
    <row r="751" spans="8:8" x14ac:dyDescent="0.25">
      <c r="H751" s="7"/>
    </row>
    <row r="752" spans="8:8" x14ac:dyDescent="0.25">
      <c r="H752" s="7"/>
    </row>
    <row r="753" spans="8:8" x14ac:dyDescent="0.25">
      <c r="H753" s="7"/>
    </row>
    <row r="754" spans="8:8" x14ac:dyDescent="0.25">
      <c r="H754" s="7"/>
    </row>
    <row r="755" spans="8:8" x14ac:dyDescent="0.25">
      <c r="H755" s="7"/>
    </row>
    <row r="756" spans="8:8" x14ac:dyDescent="0.25">
      <c r="H756" s="7"/>
    </row>
    <row r="757" spans="8:8" x14ac:dyDescent="0.25">
      <c r="H757" s="7"/>
    </row>
    <row r="758" spans="8:8" x14ac:dyDescent="0.25">
      <c r="H758" s="7"/>
    </row>
    <row r="759" spans="8:8" x14ac:dyDescent="0.25">
      <c r="H759" s="7"/>
    </row>
    <row r="760" spans="8:8" x14ac:dyDescent="0.25">
      <c r="H760" s="7"/>
    </row>
    <row r="761" spans="8:8" x14ac:dyDescent="0.25">
      <c r="H761" s="7"/>
    </row>
    <row r="762" spans="8:8" x14ac:dyDescent="0.25">
      <c r="H762" s="7"/>
    </row>
    <row r="763" spans="8:8" x14ac:dyDescent="0.25">
      <c r="H763" s="7"/>
    </row>
    <row r="764" spans="8:8" x14ac:dyDescent="0.25">
      <c r="H764" s="7"/>
    </row>
    <row r="765" spans="8:8" x14ac:dyDescent="0.25">
      <c r="H765" s="7"/>
    </row>
    <row r="766" spans="8:8" x14ac:dyDescent="0.25">
      <c r="H766" s="7"/>
    </row>
    <row r="767" spans="8:8" x14ac:dyDescent="0.25">
      <c r="H767" s="7"/>
    </row>
    <row r="768" spans="8:8" x14ac:dyDescent="0.25">
      <c r="H768" s="7"/>
    </row>
    <row r="769" spans="8:8" x14ac:dyDescent="0.25">
      <c r="H769" s="7"/>
    </row>
    <row r="770" spans="8:8" x14ac:dyDescent="0.25">
      <c r="H770" s="7"/>
    </row>
    <row r="771" spans="8:8" x14ac:dyDescent="0.25">
      <c r="H771" s="7"/>
    </row>
    <row r="772" spans="8:8" x14ac:dyDescent="0.25">
      <c r="H772" s="7"/>
    </row>
    <row r="773" spans="8:8" x14ac:dyDescent="0.25">
      <c r="H773" s="7"/>
    </row>
    <row r="774" spans="8:8" x14ac:dyDescent="0.25">
      <c r="H774" s="7"/>
    </row>
    <row r="775" spans="8:8" x14ac:dyDescent="0.25">
      <c r="H775" s="7"/>
    </row>
    <row r="776" spans="8:8" x14ac:dyDescent="0.25">
      <c r="H776" s="7"/>
    </row>
    <row r="777" spans="8:8" x14ac:dyDescent="0.25">
      <c r="H777" s="7"/>
    </row>
    <row r="778" spans="8:8" x14ac:dyDescent="0.25">
      <c r="H778" s="7"/>
    </row>
    <row r="779" spans="8:8" x14ac:dyDescent="0.25">
      <c r="H779" s="7"/>
    </row>
    <row r="780" spans="8:8" x14ac:dyDescent="0.25">
      <c r="H780" s="7"/>
    </row>
    <row r="781" spans="8:8" x14ac:dyDescent="0.25">
      <c r="H781" s="7"/>
    </row>
    <row r="782" spans="8:8" x14ac:dyDescent="0.25">
      <c r="H782" s="7"/>
    </row>
    <row r="783" spans="8:8" x14ac:dyDescent="0.25">
      <c r="H783" s="7"/>
    </row>
    <row r="784" spans="8:8" x14ac:dyDescent="0.25">
      <c r="H784" s="7"/>
    </row>
    <row r="785" spans="8:8" x14ac:dyDescent="0.25">
      <c r="H785" s="7"/>
    </row>
    <row r="786" spans="8:8" x14ac:dyDescent="0.25">
      <c r="H786" s="7"/>
    </row>
    <row r="787" spans="8:8" x14ac:dyDescent="0.25">
      <c r="H787" s="7"/>
    </row>
    <row r="788" spans="8:8" x14ac:dyDescent="0.25">
      <c r="H788" s="7"/>
    </row>
    <row r="789" spans="8:8" x14ac:dyDescent="0.25">
      <c r="H789" s="7"/>
    </row>
    <row r="790" spans="8:8" x14ac:dyDescent="0.25">
      <c r="H790" s="7"/>
    </row>
    <row r="791" spans="8:8" x14ac:dyDescent="0.25">
      <c r="H791" s="7"/>
    </row>
    <row r="792" spans="8:8" x14ac:dyDescent="0.25">
      <c r="H792" s="7"/>
    </row>
    <row r="793" spans="8:8" x14ac:dyDescent="0.25">
      <c r="H793" s="7"/>
    </row>
    <row r="794" spans="8:8" x14ac:dyDescent="0.25">
      <c r="H794" s="7"/>
    </row>
    <row r="795" spans="8:8" x14ac:dyDescent="0.25">
      <c r="H795" s="7"/>
    </row>
    <row r="796" spans="8:8" x14ac:dyDescent="0.25">
      <c r="H796" s="7"/>
    </row>
    <row r="797" spans="8:8" x14ac:dyDescent="0.25">
      <c r="H797" s="7"/>
    </row>
    <row r="798" spans="8:8" x14ac:dyDescent="0.25">
      <c r="H798" s="7"/>
    </row>
    <row r="799" spans="8:8" x14ac:dyDescent="0.25">
      <c r="H799" s="7"/>
    </row>
    <row r="800" spans="8:8" x14ac:dyDescent="0.25">
      <c r="H800" s="7"/>
    </row>
    <row r="801" spans="8:8" x14ac:dyDescent="0.25">
      <c r="H801" s="7"/>
    </row>
    <row r="802" spans="8:8" x14ac:dyDescent="0.25">
      <c r="H802" s="7"/>
    </row>
    <row r="803" spans="8:8" x14ac:dyDescent="0.25">
      <c r="H803" s="7"/>
    </row>
    <row r="804" spans="8:8" x14ac:dyDescent="0.25">
      <c r="H804" s="7"/>
    </row>
    <row r="805" spans="8:8" x14ac:dyDescent="0.25">
      <c r="H805" s="7"/>
    </row>
    <row r="806" spans="8:8" x14ac:dyDescent="0.25">
      <c r="H806" s="7"/>
    </row>
    <row r="807" spans="8:8" x14ac:dyDescent="0.25">
      <c r="H807" s="7"/>
    </row>
    <row r="808" spans="8:8" x14ac:dyDescent="0.25">
      <c r="H808" s="7"/>
    </row>
    <row r="809" spans="8:8" x14ac:dyDescent="0.25">
      <c r="H809" s="7"/>
    </row>
    <row r="810" spans="8:8" x14ac:dyDescent="0.25">
      <c r="H810" s="7"/>
    </row>
    <row r="811" spans="8:8" x14ac:dyDescent="0.25">
      <c r="H811" s="7"/>
    </row>
    <row r="812" spans="8:8" x14ac:dyDescent="0.25">
      <c r="H812" s="7"/>
    </row>
    <row r="813" spans="8:8" x14ac:dyDescent="0.25">
      <c r="H813" s="7"/>
    </row>
    <row r="814" spans="8:8" x14ac:dyDescent="0.25">
      <c r="H814" s="7"/>
    </row>
    <row r="815" spans="8:8" x14ac:dyDescent="0.25">
      <c r="H815" s="7"/>
    </row>
    <row r="816" spans="8:8" x14ac:dyDescent="0.25">
      <c r="H816" s="7"/>
    </row>
    <row r="817" spans="8:8" x14ac:dyDescent="0.25">
      <c r="H817" s="7"/>
    </row>
    <row r="818" spans="8:8" x14ac:dyDescent="0.25">
      <c r="H818" s="7"/>
    </row>
    <row r="819" spans="8:8" x14ac:dyDescent="0.25">
      <c r="H819" s="7"/>
    </row>
    <row r="820" spans="8:8" x14ac:dyDescent="0.25">
      <c r="H820" s="7"/>
    </row>
    <row r="821" spans="8:8" x14ac:dyDescent="0.25">
      <c r="H821" s="7"/>
    </row>
    <row r="822" spans="8:8" x14ac:dyDescent="0.25">
      <c r="H822" s="7"/>
    </row>
    <row r="823" spans="8:8" x14ac:dyDescent="0.25">
      <c r="H823" s="7"/>
    </row>
    <row r="824" spans="8:8" x14ac:dyDescent="0.25">
      <c r="H824" s="7"/>
    </row>
    <row r="825" spans="8:8" x14ac:dyDescent="0.25">
      <c r="H825" s="7"/>
    </row>
    <row r="826" spans="8:8" x14ac:dyDescent="0.25">
      <c r="H826" s="7"/>
    </row>
    <row r="827" spans="8:8" x14ac:dyDescent="0.25">
      <c r="H827" s="7"/>
    </row>
    <row r="828" spans="8:8" x14ac:dyDescent="0.25">
      <c r="H828" s="7"/>
    </row>
    <row r="829" spans="8:8" x14ac:dyDescent="0.25">
      <c r="H829" s="7"/>
    </row>
    <row r="830" spans="8:8" x14ac:dyDescent="0.25">
      <c r="H830" s="7"/>
    </row>
    <row r="831" spans="8:8" x14ac:dyDescent="0.25">
      <c r="H831" s="7"/>
    </row>
    <row r="832" spans="8:8" x14ac:dyDescent="0.25">
      <c r="H832" s="7"/>
    </row>
    <row r="833" spans="8:8" x14ac:dyDescent="0.25">
      <c r="H833" s="7"/>
    </row>
    <row r="834" spans="8:8" x14ac:dyDescent="0.25">
      <c r="H834" s="7"/>
    </row>
    <row r="835" spans="8:8" x14ac:dyDescent="0.25">
      <c r="H835" s="7"/>
    </row>
    <row r="836" spans="8:8" x14ac:dyDescent="0.25">
      <c r="H836" s="7"/>
    </row>
    <row r="837" spans="8:8" x14ac:dyDescent="0.25">
      <c r="H837" s="7"/>
    </row>
  </sheetData>
  <mergeCells count="9">
    <mergeCell ref="B2:B4"/>
    <mergeCell ref="C2:C4"/>
    <mergeCell ref="B38:B56"/>
    <mergeCell ref="B63:B64"/>
    <mergeCell ref="B68:B71"/>
    <mergeCell ref="B6:B37"/>
    <mergeCell ref="C6:C37"/>
    <mergeCell ref="C58:C59"/>
    <mergeCell ref="B58:B59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3"/>
  <sheetViews>
    <sheetView topLeftCell="C1" zoomScaleNormal="100" workbookViewId="0">
      <selection activeCell="F12" sqref="F12"/>
    </sheetView>
  </sheetViews>
  <sheetFormatPr defaultRowHeight="15" x14ac:dyDescent="0.25"/>
  <cols>
    <col min="3" max="3" width="20.140625" customWidth="1"/>
    <col min="4" max="5" width="18.42578125" customWidth="1"/>
    <col min="6" max="7" width="26.5703125" style="3" customWidth="1"/>
    <col min="8" max="8" width="19.5703125" style="4" customWidth="1"/>
    <col min="9" max="9" width="16.42578125" customWidth="1"/>
    <col min="10" max="10" width="16.42578125" bestFit="1" customWidth="1"/>
    <col min="11" max="11" width="14.28515625" bestFit="1" customWidth="1"/>
  </cols>
  <sheetData>
    <row r="1" spans="2:10" ht="30" x14ac:dyDescent="0.25">
      <c r="B1" s="9" t="s">
        <v>36</v>
      </c>
      <c r="C1" s="9" t="s">
        <v>37</v>
      </c>
      <c r="D1" s="9" t="s">
        <v>38</v>
      </c>
      <c r="E1" s="10" t="s">
        <v>46</v>
      </c>
      <c r="F1" s="49" t="s">
        <v>3</v>
      </c>
      <c r="G1" s="49" t="s">
        <v>66</v>
      </c>
      <c r="H1" s="9" t="s">
        <v>40</v>
      </c>
      <c r="I1" s="10" t="s">
        <v>72</v>
      </c>
    </row>
    <row r="2" spans="2:10" x14ac:dyDescent="0.25">
      <c r="B2" s="148">
        <v>1</v>
      </c>
      <c r="C2" s="151" t="s">
        <v>42</v>
      </c>
      <c r="D2" s="12" t="s">
        <v>43</v>
      </c>
      <c r="E2" s="13">
        <v>2300</v>
      </c>
      <c r="F2" s="14"/>
      <c r="G2" s="14"/>
      <c r="H2" s="8"/>
      <c r="I2" s="15">
        <v>2300</v>
      </c>
    </row>
    <row r="3" spans="2:10" x14ac:dyDescent="0.25">
      <c r="B3" s="149"/>
      <c r="C3" s="152"/>
      <c r="D3" s="12" t="s">
        <v>44</v>
      </c>
      <c r="E3" s="13">
        <v>7600</v>
      </c>
      <c r="F3" s="14"/>
      <c r="G3" s="14"/>
      <c r="H3" s="8"/>
      <c r="I3" s="15">
        <v>7600</v>
      </c>
    </row>
    <row r="4" spans="2:10" x14ac:dyDescent="0.25">
      <c r="B4" s="150"/>
      <c r="C4" s="153"/>
      <c r="D4" s="12" t="s">
        <v>45</v>
      </c>
      <c r="E4" s="13">
        <v>3300</v>
      </c>
      <c r="F4" s="14"/>
      <c r="G4" s="14"/>
      <c r="H4" s="8"/>
      <c r="I4" s="15">
        <v>3300</v>
      </c>
    </row>
    <row r="5" spans="2:10" x14ac:dyDescent="0.25">
      <c r="B5" s="16" t="s">
        <v>2</v>
      </c>
      <c r="C5" s="17"/>
      <c r="D5" s="12"/>
      <c r="E5" s="18">
        <f>E2+E3+E4</f>
        <v>13200</v>
      </c>
      <c r="F5" s="14"/>
      <c r="G5" s="14"/>
      <c r="H5" s="8"/>
      <c r="I5" s="19">
        <f>I2+I3+I4</f>
        <v>13200</v>
      </c>
      <c r="J5" s="5">
        <f>E5+F5+-H5</f>
        <v>13200</v>
      </c>
    </row>
    <row r="6" spans="2:10" ht="30" x14ac:dyDescent="0.25">
      <c r="B6" s="148">
        <v>2</v>
      </c>
      <c r="C6" s="148" t="s">
        <v>0</v>
      </c>
      <c r="D6" s="20" t="s">
        <v>9</v>
      </c>
      <c r="E6" s="20"/>
      <c r="F6" s="21">
        <v>26.14</v>
      </c>
      <c r="G6" s="10" t="s">
        <v>53</v>
      </c>
      <c r="H6" s="29">
        <v>98000</v>
      </c>
      <c r="I6" s="22"/>
    </row>
    <row r="7" spans="2:10" x14ac:dyDescent="0.25">
      <c r="B7" s="149"/>
      <c r="C7" s="149"/>
      <c r="D7" s="8" t="s">
        <v>10</v>
      </c>
      <c r="E7" s="8"/>
      <c r="F7" s="23">
        <v>20000</v>
      </c>
      <c r="G7" s="9" t="s">
        <v>54</v>
      </c>
      <c r="H7" s="29">
        <v>4453.54</v>
      </c>
      <c r="I7" s="22"/>
    </row>
    <row r="8" spans="2:10" ht="30" x14ac:dyDescent="0.25">
      <c r="B8" s="149"/>
      <c r="C8" s="149"/>
      <c r="D8" s="24" t="s">
        <v>11</v>
      </c>
      <c r="E8" s="24"/>
      <c r="F8" s="23">
        <v>8000</v>
      </c>
      <c r="G8" s="9" t="s">
        <v>55</v>
      </c>
      <c r="H8" s="29">
        <v>2496.04</v>
      </c>
      <c r="I8" s="22"/>
    </row>
    <row r="9" spans="2:10" x14ac:dyDescent="0.25">
      <c r="B9" s="149"/>
      <c r="C9" s="149"/>
      <c r="D9" s="8" t="s">
        <v>12</v>
      </c>
      <c r="E9" s="8"/>
      <c r="F9" s="23">
        <v>50000</v>
      </c>
      <c r="G9" s="10" t="s">
        <v>56</v>
      </c>
      <c r="H9" s="29">
        <v>25054.5</v>
      </c>
      <c r="I9" s="22"/>
    </row>
    <row r="10" spans="2:10" x14ac:dyDescent="0.25">
      <c r="B10" s="149"/>
      <c r="C10" s="149"/>
      <c r="D10" s="24" t="s">
        <v>13</v>
      </c>
      <c r="E10" s="24"/>
      <c r="F10" s="23">
        <v>50000</v>
      </c>
      <c r="G10" s="10" t="s">
        <v>47</v>
      </c>
      <c r="H10" s="29">
        <v>385518.04</v>
      </c>
      <c r="I10" s="22"/>
    </row>
    <row r="11" spans="2:10" x14ac:dyDescent="0.25">
      <c r="B11" s="149"/>
      <c r="C11" s="149"/>
      <c r="D11" s="8" t="s">
        <v>14</v>
      </c>
      <c r="E11" s="8"/>
      <c r="F11" s="23">
        <v>50000</v>
      </c>
      <c r="G11" s="10" t="s">
        <v>57</v>
      </c>
      <c r="H11" s="29">
        <v>4000</v>
      </c>
      <c r="I11" s="22"/>
    </row>
    <row r="12" spans="2:10" ht="60" x14ac:dyDescent="0.25">
      <c r="B12" s="149"/>
      <c r="C12" s="149"/>
      <c r="D12" s="24" t="s">
        <v>15</v>
      </c>
      <c r="E12" s="24"/>
      <c r="F12" s="23">
        <v>69445</v>
      </c>
      <c r="G12" s="10" t="s">
        <v>50</v>
      </c>
      <c r="H12" s="29">
        <v>1893.37</v>
      </c>
      <c r="I12" s="22"/>
    </row>
    <row r="13" spans="2:10" ht="105" x14ac:dyDescent="0.25">
      <c r="B13" s="149"/>
      <c r="C13" s="149"/>
      <c r="D13" s="24" t="s">
        <v>16</v>
      </c>
      <c r="E13" s="24"/>
      <c r="F13" s="23">
        <v>8700</v>
      </c>
      <c r="G13" s="10" t="s">
        <v>51</v>
      </c>
      <c r="H13" s="29">
        <v>978110.3</v>
      </c>
      <c r="I13" s="22"/>
    </row>
    <row r="14" spans="2:10" ht="30" x14ac:dyDescent="0.25">
      <c r="B14" s="149"/>
      <c r="C14" s="149"/>
      <c r="D14" s="24" t="s">
        <v>17</v>
      </c>
      <c r="E14" s="24"/>
      <c r="F14" s="23">
        <v>3000</v>
      </c>
      <c r="G14" s="10" t="s">
        <v>58</v>
      </c>
      <c r="H14" s="29">
        <v>16750</v>
      </c>
      <c r="I14" s="22"/>
    </row>
    <row r="15" spans="2:10" x14ac:dyDescent="0.25">
      <c r="B15" s="149"/>
      <c r="C15" s="149"/>
      <c r="D15" s="8" t="s">
        <v>18</v>
      </c>
      <c r="E15" s="8"/>
      <c r="F15" s="23">
        <v>5000</v>
      </c>
      <c r="G15" s="10" t="s">
        <v>59</v>
      </c>
      <c r="H15" s="29">
        <v>798</v>
      </c>
      <c r="I15" s="22"/>
    </row>
    <row r="16" spans="2:10" ht="45" x14ac:dyDescent="0.25">
      <c r="B16" s="149"/>
      <c r="C16" s="149"/>
      <c r="D16" s="24" t="s">
        <v>19</v>
      </c>
      <c r="E16" s="24"/>
      <c r="F16" s="23">
        <v>9000</v>
      </c>
      <c r="G16" s="10" t="s">
        <v>60</v>
      </c>
      <c r="H16" s="29">
        <v>694.62</v>
      </c>
      <c r="I16" s="22"/>
    </row>
    <row r="17" spans="2:9" ht="30" x14ac:dyDescent="0.25">
      <c r="B17" s="149"/>
      <c r="C17" s="149"/>
      <c r="D17" s="24" t="s">
        <v>20</v>
      </c>
      <c r="E17" s="24"/>
      <c r="F17" s="23">
        <v>200</v>
      </c>
      <c r="G17" s="10" t="s">
        <v>52</v>
      </c>
      <c r="H17" s="29">
        <f>311973.2+32562.89</f>
        <v>344536.09</v>
      </c>
      <c r="I17" s="22"/>
    </row>
    <row r="18" spans="2:9" ht="30" x14ac:dyDescent="0.25">
      <c r="B18" s="149"/>
      <c r="C18" s="149"/>
      <c r="D18" s="24" t="s">
        <v>21</v>
      </c>
      <c r="E18" s="24"/>
      <c r="F18" s="23">
        <v>70000</v>
      </c>
      <c r="G18" s="10" t="s">
        <v>48</v>
      </c>
      <c r="H18" s="29">
        <v>15343.5</v>
      </c>
      <c r="I18" s="22"/>
    </row>
    <row r="19" spans="2:9" ht="30" x14ac:dyDescent="0.25">
      <c r="B19" s="149"/>
      <c r="C19" s="149"/>
      <c r="D19" s="24" t="s">
        <v>23</v>
      </c>
      <c r="E19" s="24"/>
      <c r="F19" s="23">
        <v>134454.01999999999</v>
      </c>
      <c r="G19" s="10" t="s">
        <v>61</v>
      </c>
      <c r="H19" s="29">
        <v>20400</v>
      </c>
      <c r="I19" s="22"/>
    </row>
    <row r="20" spans="2:9" ht="45" x14ac:dyDescent="0.25">
      <c r="B20" s="149"/>
      <c r="C20" s="149"/>
      <c r="D20" s="24" t="s">
        <v>67</v>
      </c>
      <c r="E20" s="25">
        <v>7995.79</v>
      </c>
      <c r="F20" s="23">
        <v>0</v>
      </c>
      <c r="G20" s="10" t="s">
        <v>62</v>
      </c>
      <c r="H20" s="29">
        <v>36975.24</v>
      </c>
      <c r="I20" s="22"/>
    </row>
    <row r="21" spans="2:9" ht="30" x14ac:dyDescent="0.25">
      <c r="B21" s="149"/>
      <c r="C21" s="149"/>
      <c r="D21" s="24" t="s">
        <v>22</v>
      </c>
      <c r="E21" s="24"/>
      <c r="F21" s="23">
        <v>248000</v>
      </c>
      <c r="G21" s="10" t="s">
        <v>63</v>
      </c>
      <c r="H21" s="29">
        <v>68145.84</v>
      </c>
      <c r="I21" s="22"/>
    </row>
    <row r="22" spans="2:9" x14ac:dyDescent="0.25">
      <c r="B22" s="149"/>
      <c r="C22" s="149"/>
      <c r="D22" s="24" t="s">
        <v>24</v>
      </c>
      <c r="E22" s="24"/>
      <c r="F22" s="23">
        <v>300000</v>
      </c>
      <c r="G22" s="10" t="s">
        <v>64</v>
      </c>
      <c r="H22" s="29">
        <v>13000</v>
      </c>
      <c r="I22" s="22"/>
    </row>
    <row r="23" spans="2:9" x14ac:dyDescent="0.25">
      <c r="B23" s="149"/>
      <c r="C23" s="149"/>
      <c r="D23" s="24" t="s">
        <v>25</v>
      </c>
      <c r="E23" s="24"/>
      <c r="F23" s="23">
        <v>6000</v>
      </c>
      <c r="G23" s="10" t="s">
        <v>49</v>
      </c>
      <c r="H23" s="29">
        <v>7651.46</v>
      </c>
      <c r="I23" s="22"/>
    </row>
    <row r="24" spans="2:9" x14ac:dyDescent="0.25">
      <c r="B24" s="149"/>
      <c r="C24" s="149"/>
      <c r="D24" s="24" t="s">
        <v>26</v>
      </c>
      <c r="E24" s="24"/>
      <c r="F24" s="23">
        <v>5000</v>
      </c>
      <c r="G24" s="10" t="s">
        <v>65</v>
      </c>
      <c r="H24" s="29">
        <v>15445.53</v>
      </c>
      <c r="I24" s="22"/>
    </row>
    <row r="25" spans="2:9" ht="60" x14ac:dyDescent="0.25">
      <c r="B25" s="149"/>
      <c r="C25" s="149"/>
      <c r="D25" s="24" t="s">
        <v>27</v>
      </c>
      <c r="E25" s="24"/>
      <c r="F25" s="23">
        <v>37500</v>
      </c>
      <c r="G25" s="10" t="s">
        <v>74</v>
      </c>
      <c r="H25" s="29">
        <v>252626.16</v>
      </c>
      <c r="I25" s="22"/>
    </row>
    <row r="26" spans="2:9" x14ac:dyDescent="0.25">
      <c r="B26" s="149"/>
      <c r="C26" s="149"/>
      <c r="D26" s="24" t="s">
        <v>28</v>
      </c>
      <c r="E26" s="24"/>
      <c r="F26" s="23">
        <v>10000</v>
      </c>
      <c r="G26" s="23"/>
      <c r="H26" s="8"/>
      <c r="I26" s="22"/>
    </row>
    <row r="27" spans="2:9" x14ac:dyDescent="0.25">
      <c r="B27" s="149"/>
      <c r="C27" s="149"/>
      <c r="D27" s="24" t="s">
        <v>29</v>
      </c>
      <c r="E27" s="24"/>
      <c r="F27" s="23">
        <v>112.47</v>
      </c>
      <c r="G27" s="23"/>
      <c r="H27" s="8"/>
      <c r="I27" s="22"/>
    </row>
    <row r="28" spans="2:9" ht="30" x14ac:dyDescent="0.25">
      <c r="B28" s="149"/>
      <c r="C28" s="149"/>
      <c r="D28" s="24" t="s">
        <v>30</v>
      </c>
      <c r="E28" s="24"/>
      <c r="F28" s="23">
        <v>50000</v>
      </c>
      <c r="G28" s="23"/>
      <c r="H28" s="8"/>
      <c r="I28" s="22"/>
    </row>
    <row r="29" spans="2:9" ht="30" x14ac:dyDescent="0.25">
      <c r="B29" s="149"/>
      <c r="C29" s="149"/>
      <c r="D29" s="24" t="s">
        <v>31</v>
      </c>
      <c r="E29" s="24"/>
      <c r="F29" s="23">
        <v>270000</v>
      </c>
      <c r="G29" s="23"/>
      <c r="H29" s="8"/>
      <c r="I29" s="22"/>
    </row>
    <row r="30" spans="2:9" ht="30" x14ac:dyDescent="0.25">
      <c r="B30" s="149"/>
      <c r="C30" s="149"/>
      <c r="D30" s="24" t="s">
        <v>69</v>
      </c>
      <c r="E30" s="25">
        <f>3601+65692.54</f>
        <v>69293.539999999994</v>
      </c>
      <c r="F30" s="23">
        <v>858050.15</v>
      </c>
      <c r="G30" s="23"/>
      <c r="H30" s="8"/>
      <c r="I30" s="26">
        <v>234570.07</v>
      </c>
    </row>
    <row r="31" spans="2:9" ht="30" x14ac:dyDescent="0.25">
      <c r="B31" s="149"/>
      <c r="C31" s="149"/>
      <c r="D31" s="24" t="s">
        <v>70</v>
      </c>
      <c r="E31" s="24"/>
      <c r="F31" s="23">
        <v>15685.19</v>
      </c>
      <c r="G31" s="23"/>
      <c r="H31" s="8"/>
      <c r="I31" s="22"/>
    </row>
    <row r="32" spans="2:9" x14ac:dyDescent="0.25">
      <c r="B32" s="149"/>
      <c r="C32" s="149"/>
      <c r="D32" s="24" t="s">
        <v>32</v>
      </c>
      <c r="E32" s="24"/>
      <c r="F32" s="23">
        <v>70000</v>
      </c>
      <c r="G32" s="23"/>
      <c r="H32" s="8"/>
      <c r="I32" s="22"/>
    </row>
    <row r="33" spans="1:11" x14ac:dyDescent="0.25">
      <c r="B33" s="149"/>
      <c r="C33" s="149"/>
      <c r="D33" s="8" t="s">
        <v>33</v>
      </c>
      <c r="E33" s="8"/>
      <c r="F33" s="27">
        <v>5000</v>
      </c>
      <c r="G33" s="27"/>
      <c r="H33" s="8"/>
      <c r="I33" s="22"/>
    </row>
    <row r="34" spans="1:11" x14ac:dyDescent="0.25">
      <c r="B34" s="149"/>
      <c r="C34" s="149"/>
      <c r="D34" s="8" t="s">
        <v>71</v>
      </c>
      <c r="E34" s="28">
        <v>30000</v>
      </c>
      <c r="F34" s="27">
        <v>0</v>
      </c>
      <c r="G34" s="27"/>
      <c r="H34" s="8"/>
      <c r="I34" s="22"/>
    </row>
    <row r="35" spans="1:11" x14ac:dyDescent="0.25">
      <c r="B35" s="149"/>
      <c r="C35" s="149"/>
      <c r="D35" s="24" t="s">
        <v>34</v>
      </c>
      <c r="E35" s="24"/>
      <c r="F35" s="23">
        <v>16000</v>
      </c>
      <c r="G35" s="23"/>
      <c r="H35" s="8"/>
      <c r="I35" s="22"/>
    </row>
    <row r="36" spans="1:11" ht="30" x14ac:dyDescent="0.25">
      <c r="B36" s="150"/>
      <c r="C36" s="149"/>
      <c r="D36" s="24" t="s">
        <v>35</v>
      </c>
      <c r="E36" s="24"/>
      <c r="F36" s="23">
        <v>50000</v>
      </c>
      <c r="G36" s="23"/>
      <c r="H36" s="8"/>
      <c r="I36" s="22"/>
    </row>
    <row r="37" spans="1:11" x14ac:dyDescent="0.25">
      <c r="B37" s="30" t="s">
        <v>7</v>
      </c>
      <c r="C37" s="11"/>
      <c r="D37" s="8"/>
      <c r="E37" s="31">
        <f>E20+E30+E34</f>
        <v>107289.32999999999</v>
      </c>
      <c r="F37" s="32">
        <f>SUM(F6:F36)</f>
        <v>2419172.9700000002</v>
      </c>
      <c r="G37" s="32"/>
      <c r="H37" s="31">
        <f>SUM(H6:H36)</f>
        <v>2291892.2300000004</v>
      </c>
      <c r="I37" s="33">
        <f>I30</f>
        <v>234570.07</v>
      </c>
      <c r="J37" s="5">
        <f>E37+F37-H37</f>
        <v>234570.06999999983</v>
      </c>
    </row>
    <row r="38" spans="1:11" ht="30" x14ac:dyDescent="0.25">
      <c r="B38" s="148">
        <v>3</v>
      </c>
      <c r="C38" s="148" t="s">
        <v>1</v>
      </c>
      <c r="D38" s="24" t="s">
        <v>41</v>
      </c>
      <c r="E38" s="24"/>
      <c r="F38" s="23">
        <v>21250</v>
      </c>
      <c r="G38" s="55" t="s">
        <v>47</v>
      </c>
      <c r="H38" s="29">
        <v>60623</v>
      </c>
      <c r="I38" s="22"/>
      <c r="J38" s="5"/>
      <c r="K38" s="5"/>
    </row>
    <row r="39" spans="1:11" x14ac:dyDescent="0.25">
      <c r="B39" s="150"/>
      <c r="C39" s="150"/>
      <c r="D39" s="8" t="s">
        <v>8</v>
      </c>
      <c r="E39" s="8"/>
      <c r="F39" s="23">
        <v>38573</v>
      </c>
      <c r="G39" s="23"/>
      <c r="H39" s="28"/>
      <c r="I39" s="22"/>
    </row>
    <row r="40" spans="1:11" x14ac:dyDescent="0.25">
      <c r="A40" s="54"/>
      <c r="B40" s="30" t="s">
        <v>2</v>
      </c>
      <c r="C40" s="8"/>
      <c r="D40" s="8"/>
      <c r="E40" s="8"/>
      <c r="F40" s="32">
        <f>SUM(F38:F39)</f>
        <v>59823</v>
      </c>
      <c r="G40" s="32"/>
      <c r="H40" s="31">
        <f>H38</f>
        <v>60623</v>
      </c>
      <c r="I40" s="22"/>
      <c r="J40" s="5"/>
    </row>
    <row r="41" spans="1:11" ht="60" x14ac:dyDescent="0.25">
      <c r="B41" s="9">
        <v>4</v>
      </c>
      <c r="C41" s="159" t="s">
        <v>4</v>
      </c>
      <c r="D41" s="24" t="s">
        <v>39</v>
      </c>
      <c r="E41" s="24"/>
      <c r="F41" s="23">
        <v>115615</v>
      </c>
      <c r="G41" s="23" t="s">
        <v>47</v>
      </c>
      <c r="H41" s="36">
        <v>114872.05</v>
      </c>
      <c r="I41" s="36"/>
      <c r="K41" s="5"/>
    </row>
    <row r="42" spans="1:11" x14ac:dyDescent="0.25">
      <c r="B42" s="157"/>
      <c r="C42" s="160"/>
      <c r="D42" s="24"/>
      <c r="E42" s="24"/>
      <c r="F42" s="23"/>
      <c r="G42" s="21" t="s">
        <v>48</v>
      </c>
      <c r="H42" s="37">
        <v>417.95</v>
      </c>
      <c r="I42" s="15"/>
    </row>
    <row r="43" spans="1:11" ht="52.5" customHeight="1" x14ac:dyDescent="0.25">
      <c r="B43" s="158"/>
      <c r="C43" s="161"/>
      <c r="D43" s="24"/>
      <c r="E43" s="24"/>
      <c r="F43" s="23"/>
      <c r="G43" s="23" t="s">
        <v>49</v>
      </c>
      <c r="H43" s="38">
        <v>325</v>
      </c>
      <c r="I43" s="15"/>
    </row>
    <row r="44" spans="1:11" x14ac:dyDescent="0.25">
      <c r="B44" s="39" t="s">
        <v>7</v>
      </c>
      <c r="C44" s="24"/>
      <c r="D44" s="24"/>
      <c r="E44" s="24"/>
      <c r="F44" s="32">
        <f>F41</f>
        <v>115615</v>
      </c>
      <c r="G44" s="32"/>
      <c r="H44" s="40">
        <f>H41+H42+H43</f>
        <v>115615</v>
      </c>
      <c r="I44" s="22"/>
      <c r="J44" s="5">
        <f>E44+F44-H44</f>
        <v>0</v>
      </c>
    </row>
    <row r="45" spans="1:11" ht="75" customHeight="1" x14ac:dyDescent="0.25">
      <c r="B45" s="9">
        <v>5</v>
      </c>
      <c r="C45" s="159" t="s">
        <v>5</v>
      </c>
      <c r="D45" s="24" t="s">
        <v>39</v>
      </c>
      <c r="E45" s="24"/>
      <c r="F45" s="23">
        <v>100000</v>
      </c>
      <c r="G45" s="55" t="s">
        <v>47</v>
      </c>
      <c r="H45" s="8">
        <v>54494.400000000001</v>
      </c>
      <c r="I45" s="22"/>
    </row>
    <row r="46" spans="1:11" x14ac:dyDescent="0.25">
      <c r="B46" s="154"/>
      <c r="C46" s="160"/>
      <c r="D46" s="24"/>
      <c r="E46" s="24"/>
      <c r="F46" s="23"/>
      <c r="G46" s="55" t="s">
        <v>50</v>
      </c>
      <c r="H46" s="28">
        <v>72</v>
      </c>
      <c r="I46" s="22"/>
    </row>
    <row r="47" spans="1:11" x14ac:dyDescent="0.25">
      <c r="B47" s="155"/>
      <c r="C47" s="160"/>
      <c r="D47" s="24"/>
      <c r="E47" s="24"/>
      <c r="F47" s="23"/>
      <c r="G47" s="55" t="s">
        <v>51</v>
      </c>
      <c r="H47" s="42">
        <v>36000</v>
      </c>
      <c r="I47" s="22"/>
    </row>
    <row r="48" spans="1:11" x14ac:dyDescent="0.25">
      <c r="B48" s="155"/>
      <c r="C48" s="161"/>
      <c r="D48" s="24"/>
      <c r="E48" s="24"/>
      <c r="F48" s="23"/>
      <c r="G48" s="55" t="s">
        <v>52</v>
      </c>
      <c r="H48" s="28">
        <v>10800</v>
      </c>
      <c r="I48" s="22"/>
    </row>
    <row r="49" spans="1:11" x14ac:dyDescent="0.25">
      <c r="B49" s="39" t="s">
        <v>7</v>
      </c>
      <c r="C49" s="24"/>
      <c r="D49" s="24"/>
      <c r="E49" s="24"/>
      <c r="F49" s="32">
        <v>100000</v>
      </c>
      <c r="G49" s="32"/>
      <c r="H49" s="31">
        <f>H45+H46+H47+H48</f>
        <v>101366.39999999999</v>
      </c>
      <c r="I49" s="22"/>
      <c r="J49" s="5">
        <f>E49+F49-H49</f>
        <v>-1366.3999999999942</v>
      </c>
      <c r="K49">
        <v>0</v>
      </c>
    </row>
    <row r="50" spans="1:11" ht="60" x14ac:dyDescent="0.25">
      <c r="B50" s="9">
        <v>6</v>
      </c>
      <c r="C50" s="41" t="s">
        <v>6</v>
      </c>
      <c r="D50" s="24" t="s">
        <v>39</v>
      </c>
      <c r="E50" s="24"/>
      <c r="F50" s="23">
        <v>60100</v>
      </c>
      <c r="G50" s="55" t="s">
        <v>47</v>
      </c>
      <c r="H50" s="56">
        <v>60670</v>
      </c>
      <c r="I50" s="22"/>
    </row>
    <row r="51" spans="1:11" ht="15" customHeight="1" x14ac:dyDescent="0.25">
      <c r="A51" s="5"/>
      <c r="B51" s="30" t="s">
        <v>7</v>
      </c>
      <c r="C51" s="8"/>
      <c r="D51" s="8"/>
      <c r="E51" s="8"/>
      <c r="F51" s="32">
        <v>60100</v>
      </c>
      <c r="G51" s="32"/>
      <c r="H51" s="31">
        <f>H50</f>
        <v>60670</v>
      </c>
      <c r="I51" s="22"/>
      <c r="J51" s="5"/>
    </row>
    <row r="52" spans="1:11" s="48" customFormat="1" ht="18.75" x14ac:dyDescent="0.3">
      <c r="B52" s="44" t="s">
        <v>73</v>
      </c>
      <c r="C52" s="44"/>
      <c r="D52" s="44"/>
      <c r="E52" s="50">
        <f>E5+E37</f>
        <v>120489.32999999999</v>
      </c>
      <c r="F52" s="47">
        <f>F37+F40+F44+F49+F51</f>
        <v>2754710.97</v>
      </c>
      <c r="G52" s="47"/>
      <c r="H52" s="50">
        <f>H37+H40+H44+H49+H51</f>
        <v>2630166.6300000004</v>
      </c>
      <c r="I52" s="46">
        <f>I37+I5</f>
        <v>247770.07</v>
      </c>
      <c r="J52" s="57">
        <f>J5+J37+J44+J49</f>
        <v>246403.66999999984</v>
      </c>
      <c r="K52" s="57">
        <f>J5+J37+K49</f>
        <v>247770.06999999983</v>
      </c>
    </row>
    <row r="53" spans="1:11" x14ac:dyDescent="0.25">
      <c r="B53" s="1"/>
      <c r="C53" s="1"/>
      <c r="D53" s="1"/>
      <c r="E53" s="1"/>
      <c r="F53" s="2"/>
      <c r="G53" s="2"/>
      <c r="H53" s="6"/>
    </row>
    <row r="54" spans="1:11" x14ac:dyDescent="0.25">
      <c r="H54" s="7"/>
      <c r="I54" s="5">
        <f>E52+F52-H52</f>
        <v>245033.66999999993</v>
      </c>
      <c r="J54" s="5">
        <f>J52-1366.4-570</f>
        <v>244467.26999999984</v>
      </c>
    </row>
    <row r="55" spans="1:11" x14ac:dyDescent="0.25">
      <c r="F55" s="58">
        <f>I52-1366.4-570-800</f>
        <v>245033.67</v>
      </c>
      <c r="H55" s="7"/>
    </row>
    <row r="56" spans="1:11" x14ac:dyDescent="0.25">
      <c r="H56" s="7"/>
    </row>
    <row r="57" spans="1:11" x14ac:dyDescent="0.25">
      <c r="H57" s="7"/>
      <c r="I57">
        <f>245033.64</f>
        <v>245033.64</v>
      </c>
    </row>
    <row r="58" spans="1:11" x14ac:dyDescent="0.25">
      <c r="D58" s="5"/>
      <c r="H58" s="7"/>
    </row>
    <row r="59" spans="1:11" x14ac:dyDescent="0.25">
      <c r="H59" s="7">
        <v>2630166.63</v>
      </c>
    </row>
    <row r="60" spans="1:11" x14ac:dyDescent="0.25">
      <c r="H60" s="7"/>
    </row>
    <row r="61" spans="1:11" x14ac:dyDescent="0.25">
      <c r="H61" s="7"/>
      <c r="I61">
        <v>2736.43</v>
      </c>
    </row>
    <row r="62" spans="1:11" x14ac:dyDescent="0.25">
      <c r="H62" s="53">
        <f>H52-H59</f>
        <v>0</v>
      </c>
    </row>
    <row r="63" spans="1:11" x14ac:dyDescent="0.25">
      <c r="H63" s="7"/>
    </row>
    <row r="64" spans="1:11" x14ac:dyDescent="0.25">
      <c r="H64" s="7"/>
    </row>
    <row r="65" spans="8:8" x14ac:dyDescent="0.25">
      <c r="H65" s="7"/>
    </row>
    <row r="66" spans="8:8" x14ac:dyDescent="0.25">
      <c r="H66" s="7"/>
    </row>
    <row r="67" spans="8:8" x14ac:dyDescent="0.25">
      <c r="H67" s="7"/>
    </row>
    <row r="68" spans="8:8" x14ac:dyDescent="0.25">
      <c r="H68" s="7"/>
    </row>
    <row r="69" spans="8:8" x14ac:dyDescent="0.25">
      <c r="H69" s="7"/>
    </row>
    <row r="70" spans="8:8" x14ac:dyDescent="0.25">
      <c r="H70" s="7"/>
    </row>
    <row r="71" spans="8:8" x14ac:dyDescent="0.25">
      <c r="H71" s="7"/>
    </row>
    <row r="72" spans="8:8" x14ac:dyDescent="0.25">
      <c r="H72" s="7"/>
    </row>
    <row r="73" spans="8:8" x14ac:dyDescent="0.25">
      <c r="H73" s="7"/>
    </row>
    <row r="74" spans="8:8" x14ac:dyDescent="0.25">
      <c r="H74" s="7"/>
    </row>
    <row r="75" spans="8:8" x14ac:dyDescent="0.25">
      <c r="H75" s="7"/>
    </row>
    <row r="76" spans="8:8" x14ac:dyDescent="0.25">
      <c r="H76" s="7"/>
    </row>
    <row r="77" spans="8:8" x14ac:dyDescent="0.25">
      <c r="H77" s="7"/>
    </row>
    <row r="78" spans="8:8" x14ac:dyDescent="0.25">
      <c r="H78" s="7"/>
    </row>
    <row r="79" spans="8:8" x14ac:dyDescent="0.25">
      <c r="H79" s="7"/>
    </row>
    <row r="80" spans="8:8" x14ac:dyDescent="0.25">
      <c r="H80" s="7"/>
    </row>
    <row r="81" spans="8:8" x14ac:dyDescent="0.25">
      <c r="H81" s="7"/>
    </row>
    <row r="82" spans="8:8" x14ac:dyDescent="0.25">
      <c r="H82" s="7"/>
    </row>
    <row r="83" spans="8:8" x14ac:dyDescent="0.25">
      <c r="H83" s="7"/>
    </row>
    <row r="84" spans="8:8" x14ac:dyDescent="0.25">
      <c r="H84" s="7"/>
    </row>
    <row r="85" spans="8:8" x14ac:dyDescent="0.25">
      <c r="H85" s="7"/>
    </row>
    <row r="86" spans="8:8" x14ac:dyDescent="0.25">
      <c r="H86" s="7"/>
    </row>
    <row r="87" spans="8:8" x14ac:dyDescent="0.25">
      <c r="H87" s="7"/>
    </row>
    <row r="88" spans="8:8" x14ac:dyDescent="0.25">
      <c r="H88" s="7"/>
    </row>
    <row r="89" spans="8:8" x14ac:dyDescent="0.25">
      <c r="H89" s="7"/>
    </row>
    <row r="90" spans="8:8" x14ac:dyDescent="0.25">
      <c r="H90" s="7"/>
    </row>
    <row r="91" spans="8:8" x14ac:dyDescent="0.25">
      <c r="H91" s="7"/>
    </row>
    <row r="92" spans="8:8" x14ac:dyDescent="0.25">
      <c r="H92" s="7"/>
    </row>
    <row r="93" spans="8:8" x14ac:dyDescent="0.25">
      <c r="H93" s="7"/>
    </row>
    <row r="94" spans="8:8" x14ac:dyDescent="0.25">
      <c r="H94" s="7"/>
    </row>
    <row r="95" spans="8:8" x14ac:dyDescent="0.25">
      <c r="H95" s="7"/>
    </row>
    <row r="96" spans="8:8" x14ac:dyDescent="0.25">
      <c r="H96" s="7"/>
    </row>
    <row r="97" spans="8:8" x14ac:dyDescent="0.25">
      <c r="H97" s="7"/>
    </row>
    <row r="98" spans="8:8" x14ac:dyDescent="0.25">
      <c r="H98" s="7"/>
    </row>
    <row r="99" spans="8:8" x14ac:dyDescent="0.25">
      <c r="H99" s="7"/>
    </row>
    <row r="100" spans="8:8" x14ac:dyDescent="0.25">
      <c r="H100" s="7"/>
    </row>
    <row r="101" spans="8:8" x14ac:dyDescent="0.25">
      <c r="H101" s="7"/>
    </row>
    <row r="102" spans="8:8" x14ac:dyDescent="0.25">
      <c r="H102" s="7"/>
    </row>
    <row r="103" spans="8:8" x14ac:dyDescent="0.25">
      <c r="H103" s="7"/>
    </row>
    <row r="104" spans="8:8" x14ac:dyDescent="0.25">
      <c r="H104" s="7"/>
    </row>
    <row r="105" spans="8:8" x14ac:dyDescent="0.25">
      <c r="H105" s="7"/>
    </row>
    <row r="106" spans="8:8" x14ac:dyDescent="0.25">
      <c r="H106" s="7"/>
    </row>
    <row r="107" spans="8:8" x14ac:dyDescent="0.25">
      <c r="H107" s="7"/>
    </row>
    <row r="108" spans="8:8" x14ac:dyDescent="0.25">
      <c r="H108" s="7"/>
    </row>
    <row r="109" spans="8:8" x14ac:dyDescent="0.25">
      <c r="H109" s="7"/>
    </row>
    <row r="110" spans="8:8" x14ac:dyDescent="0.25">
      <c r="H110" s="7"/>
    </row>
    <row r="111" spans="8:8" x14ac:dyDescent="0.25">
      <c r="H111" s="7"/>
    </row>
    <row r="112" spans="8:8" x14ac:dyDescent="0.25">
      <c r="H112" s="7"/>
    </row>
    <row r="113" spans="8:8" x14ac:dyDescent="0.25">
      <c r="H113" s="7"/>
    </row>
    <row r="114" spans="8:8" x14ac:dyDescent="0.25">
      <c r="H114" s="7"/>
    </row>
    <row r="115" spans="8:8" x14ac:dyDescent="0.25">
      <c r="H115" s="7"/>
    </row>
    <row r="116" spans="8:8" x14ac:dyDescent="0.25">
      <c r="H116" s="7"/>
    </row>
    <row r="117" spans="8:8" x14ac:dyDescent="0.25">
      <c r="H117" s="7"/>
    </row>
    <row r="118" spans="8:8" x14ac:dyDescent="0.25">
      <c r="H118" s="7"/>
    </row>
    <row r="119" spans="8:8" x14ac:dyDescent="0.25">
      <c r="H119" s="7"/>
    </row>
    <row r="120" spans="8:8" x14ac:dyDescent="0.25">
      <c r="H120" s="7"/>
    </row>
    <row r="121" spans="8:8" x14ac:dyDescent="0.25">
      <c r="H121" s="7"/>
    </row>
    <row r="122" spans="8:8" x14ac:dyDescent="0.25">
      <c r="H122" s="7"/>
    </row>
    <row r="123" spans="8:8" x14ac:dyDescent="0.25">
      <c r="H123" s="7"/>
    </row>
    <row r="124" spans="8:8" x14ac:dyDescent="0.25">
      <c r="H124" s="7"/>
    </row>
    <row r="125" spans="8:8" x14ac:dyDescent="0.25">
      <c r="H125" s="7"/>
    </row>
    <row r="126" spans="8:8" x14ac:dyDescent="0.25">
      <c r="H126" s="7"/>
    </row>
    <row r="127" spans="8:8" x14ac:dyDescent="0.25">
      <c r="H127" s="7"/>
    </row>
    <row r="128" spans="8:8" x14ac:dyDescent="0.25">
      <c r="H128" s="7"/>
    </row>
    <row r="129" spans="8:8" x14ac:dyDescent="0.25">
      <c r="H129" s="7"/>
    </row>
    <row r="130" spans="8:8" x14ac:dyDescent="0.25">
      <c r="H130" s="7"/>
    </row>
    <row r="131" spans="8:8" x14ac:dyDescent="0.25">
      <c r="H131" s="7"/>
    </row>
    <row r="132" spans="8:8" x14ac:dyDescent="0.25">
      <c r="H132" s="7"/>
    </row>
    <row r="133" spans="8:8" x14ac:dyDescent="0.25">
      <c r="H133" s="7"/>
    </row>
    <row r="134" spans="8:8" x14ac:dyDescent="0.25">
      <c r="H134" s="7"/>
    </row>
    <row r="135" spans="8:8" x14ac:dyDescent="0.25">
      <c r="H135" s="7"/>
    </row>
    <row r="136" spans="8:8" x14ac:dyDescent="0.25">
      <c r="H136" s="7"/>
    </row>
    <row r="137" spans="8:8" x14ac:dyDescent="0.25">
      <c r="H137" s="7"/>
    </row>
    <row r="138" spans="8:8" x14ac:dyDescent="0.25">
      <c r="H138" s="7"/>
    </row>
    <row r="139" spans="8:8" x14ac:dyDescent="0.25">
      <c r="H139" s="7"/>
    </row>
    <row r="140" spans="8:8" x14ac:dyDescent="0.25">
      <c r="H140" s="7"/>
    </row>
    <row r="141" spans="8:8" x14ac:dyDescent="0.25">
      <c r="H141" s="7"/>
    </row>
    <row r="142" spans="8:8" x14ac:dyDescent="0.25">
      <c r="H142" s="7"/>
    </row>
    <row r="143" spans="8:8" x14ac:dyDescent="0.25">
      <c r="H143" s="7"/>
    </row>
    <row r="144" spans="8:8" x14ac:dyDescent="0.25">
      <c r="H144" s="7"/>
    </row>
    <row r="145" spans="8:8" x14ac:dyDescent="0.25">
      <c r="H145" s="7"/>
    </row>
    <row r="146" spans="8:8" x14ac:dyDescent="0.25">
      <c r="H146" s="7"/>
    </row>
    <row r="147" spans="8:8" x14ac:dyDescent="0.25">
      <c r="H147" s="7"/>
    </row>
    <row r="148" spans="8:8" x14ac:dyDescent="0.25">
      <c r="H148" s="7"/>
    </row>
    <row r="149" spans="8:8" x14ac:dyDescent="0.25">
      <c r="H149" s="7"/>
    </row>
    <row r="150" spans="8:8" x14ac:dyDescent="0.25">
      <c r="H150" s="7"/>
    </row>
    <row r="151" spans="8:8" x14ac:dyDescent="0.25">
      <c r="H151" s="7"/>
    </row>
    <row r="152" spans="8:8" x14ac:dyDescent="0.25">
      <c r="H152" s="7"/>
    </row>
    <row r="153" spans="8:8" x14ac:dyDescent="0.25">
      <c r="H153" s="7"/>
    </row>
    <row r="154" spans="8:8" x14ac:dyDescent="0.25">
      <c r="H154" s="7"/>
    </row>
    <row r="155" spans="8:8" x14ac:dyDescent="0.25">
      <c r="H155" s="7"/>
    </row>
    <row r="156" spans="8:8" x14ac:dyDescent="0.25">
      <c r="H156" s="7"/>
    </row>
    <row r="157" spans="8:8" x14ac:dyDescent="0.25">
      <c r="H157" s="7"/>
    </row>
    <row r="158" spans="8:8" x14ac:dyDescent="0.25">
      <c r="H158" s="7"/>
    </row>
    <row r="159" spans="8:8" x14ac:dyDescent="0.25">
      <c r="H159" s="7"/>
    </row>
    <row r="160" spans="8:8" x14ac:dyDescent="0.25">
      <c r="H160" s="7"/>
    </row>
    <row r="161" spans="8:8" x14ac:dyDescent="0.25">
      <c r="H161" s="7"/>
    </row>
    <row r="162" spans="8:8" x14ac:dyDescent="0.25">
      <c r="H162" s="7"/>
    </row>
    <row r="163" spans="8:8" x14ac:dyDescent="0.25">
      <c r="H163" s="7"/>
    </row>
    <row r="164" spans="8:8" x14ac:dyDescent="0.25">
      <c r="H164" s="7"/>
    </row>
    <row r="165" spans="8:8" x14ac:dyDescent="0.25">
      <c r="H165" s="7"/>
    </row>
    <row r="166" spans="8:8" x14ac:dyDescent="0.25">
      <c r="H166" s="7"/>
    </row>
    <row r="167" spans="8:8" x14ac:dyDescent="0.25">
      <c r="H167" s="7"/>
    </row>
    <row r="168" spans="8:8" x14ac:dyDescent="0.25">
      <c r="H168" s="7"/>
    </row>
    <row r="169" spans="8:8" x14ac:dyDescent="0.25">
      <c r="H169" s="7"/>
    </row>
    <row r="170" spans="8:8" x14ac:dyDescent="0.25">
      <c r="H170" s="7"/>
    </row>
    <row r="171" spans="8:8" x14ac:dyDescent="0.25">
      <c r="H171" s="7"/>
    </row>
    <row r="172" spans="8:8" x14ac:dyDescent="0.25">
      <c r="H172" s="7"/>
    </row>
    <row r="173" spans="8:8" x14ac:dyDescent="0.25">
      <c r="H173" s="7"/>
    </row>
    <row r="174" spans="8:8" x14ac:dyDescent="0.25">
      <c r="H174" s="7"/>
    </row>
    <row r="175" spans="8:8" x14ac:dyDescent="0.25">
      <c r="H175" s="7"/>
    </row>
    <row r="176" spans="8:8" x14ac:dyDescent="0.25">
      <c r="H176" s="7"/>
    </row>
    <row r="177" spans="8:8" x14ac:dyDescent="0.25">
      <c r="H177" s="7"/>
    </row>
    <row r="178" spans="8:8" x14ac:dyDescent="0.25">
      <c r="H178" s="7"/>
    </row>
    <row r="179" spans="8:8" x14ac:dyDescent="0.25">
      <c r="H179" s="7"/>
    </row>
    <row r="180" spans="8:8" x14ac:dyDescent="0.25">
      <c r="H180" s="7"/>
    </row>
    <row r="181" spans="8:8" x14ac:dyDescent="0.25">
      <c r="H181" s="7"/>
    </row>
    <row r="182" spans="8:8" x14ac:dyDescent="0.25">
      <c r="H182" s="7"/>
    </row>
    <row r="183" spans="8:8" x14ac:dyDescent="0.25">
      <c r="H183" s="7"/>
    </row>
    <row r="184" spans="8:8" x14ac:dyDescent="0.25">
      <c r="H184" s="7"/>
    </row>
    <row r="185" spans="8:8" x14ac:dyDescent="0.25">
      <c r="H185" s="7"/>
    </row>
    <row r="186" spans="8:8" x14ac:dyDescent="0.25">
      <c r="H186" s="7"/>
    </row>
    <row r="187" spans="8:8" x14ac:dyDescent="0.25">
      <c r="H187" s="7"/>
    </row>
    <row r="188" spans="8:8" x14ac:dyDescent="0.25">
      <c r="H188" s="7"/>
    </row>
    <row r="189" spans="8:8" x14ac:dyDescent="0.25">
      <c r="H189" s="7"/>
    </row>
    <row r="190" spans="8:8" x14ac:dyDescent="0.25">
      <c r="H190" s="7"/>
    </row>
    <row r="191" spans="8:8" x14ac:dyDescent="0.25">
      <c r="H191" s="7"/>
    </row>
    <row r="192" spans="8:8" x14ac:dyDescent="0.25">
      <c r="H192" s="7"/>
    </row>
    <row r="193" spans="8:8" x14ac:dyDescent="0.25">
      <c r="H193" s="7"/>
    </row>
    <row r="194" spans="8:8" x14ac:dyDescent="0.25">
      <c r="H194" s="7"/>
    </row>
    <row r="195" spans="8:8" x14ac:dyDescent="0.25">
      <c r="H195" s="7"/>
    </row>
    <row r="196" spans="8:8" x14ac:dyDescent="0.25">
      <c r="H196" s="7"/>
    </row>
    <row r="197" spans="8:8" x14ac:dyDescent="0.25">
      <c r="H197" s="7"/>
    </row>
    <row r="198" spans="8:8" x14ac:dyDescent="0.25">
      <c r="H198" s="7"/>
    </row>
    <row r="199" spans="8:8" x14ac:dyDescent="0.25">
      <c r="H199" s="7"/>
    </row>
    <row r="200" spans="8:8" x14ac:dyDescent="0.25">
      <c r="H200" s="7"/>
    </row>
    <row r="201" spans="8:8" x14ac:dyDescent="0.25">
      <c r="H201" s="7"/>
    </row>
    <row r="202" spans="8:8" x14ac:dyDescent="0.25">
      <c r="H202" s="7"/>
    </row>
    <row r="203" spans="8:8" x14ac:dyDescent="0.25">
      <c r="H203" s="7"/>
    </row>
    <row r="204" spans="8:8" x14ac:dyDescent="0.25">
      <c r="H204" s="7"/>
    </row>
    <row r="205" spans="8:8" x14ac:dyDescent="0.25">
      <c r="H205" s="7"/>
    </row>
    <row r="206" spans="8:8" x14ac:dyDescent="0.25">
      <c r="H206" s="7"/>
    </row>
    <row r="207" spans="8:8" x14ac:dyDescent="0.25">
      <c r="H207" s="7"/>
    </row>
    <row r="208" spans="8:8" x14ac:dyDescent="0.25">
      <c r="H208" s="7"/>
    </row>
    <row r="209" spans="8:8" x14ac:dyDescent="0.25">
      <c r="H209" s="7"/>
    </row>
    <row r="210" spans="8:8" x14ac:dyDescent="0.25">
      <c r="H210" s="7"/>
    </row>
    <row r="211" spans="8:8" x14ac:dyDescent="0.25">
      <c r="H211" s="7"/>
    </row>
    <row r="212" spans="8:8" x14ac:dyDescent="0.25">
      <c r="H212" s="7"/>
    </row>
    <row r="213" spans="8:8" x14ac:dyDescent="0.25">
      <c r="H213" s="7"/>
    </row>
    <row r="214" spans="8:8" x14ac:dyDescent="0.25">
      <c r="H214" s="7"/>
    </row>
    <row r="215" spans="8:8" x14ac:dyDescent="0.25">
      <c r="H215" s="7"/>
    </row>
    <row r="216" spans="8:8" x14ac:dyDescent="0.25">
      <c r="H216" s="7"/>
    </row>
    <row r="217" spans="8:8" x14ac:dyDescent="0.25">
      <c r="H217" s="7"/>
    </row>
    <row r="218" spans="8:8" x14ac:dyDescent="0.25">
      <c r="H218" s="7"/>
    </row>
    <row r="219" spans="8:8" x14ac:dyDescent="0.25">
      <c r="H219" s="7"/>
    </row>
    <row r="220" spans="8:8" x14ac:dyDescent="0.25">
      <c r="H220" s="7"/>
    </row>
    <row r="221" spans="8:8" x14ac:dyDescent="0.25">
      <c r="H221" s="7"/>
    </row>
    <row r="222" spans="8:8" x14ac:dyDescent="0.25">
      <c r="H222" s="7"/>
    </row>
    <row r="223" spans="8:8" x14ac:dyDescent="0.25">
      <c r="H223" s="7"/>
    </row>
    <row r="224" spans="8:8" x14ac:dyDescent="0.25">
      <c r="H224" s="7"/>
    </row>
    <row r="225" spans="8:8" x14ac:dyDescent="0.25">
      <c r="H225" s="7"/>
    </row>
    <row r="226" spans="8:8" x14ac:dyDescent="0.25">
      <c r="H226" s="7"/>
    </row>
    <row r="227" spans="8:8" x14ac:dyDescent="0.25">
      <c r="H227" s="7"/>
    </row>
    <row r="228" spans="8:8" x14ac:dyDescent="0.25">
      <c r="H228" s="7"/>
    </row>
    <row r="229" spans="8:8" x14ac:dyDescent="0.25">
      <c r="H229" s="7"/>
    </row>
    <row r="230" spans="8:8" x14ac:dyDescent="0.25">
      <c r="H230" s="7"/>
    </row>
    <row r="231" spans="8:8" x14ac:dyDescent="0.25">
      <c r="H231" s="7"/>
    </row>
    <row r="232" spans="8:8" x14ac:dyDescent="0.25">
      <c r="H232" s="7"/>
    </row>
    <row r="233" spans="8:8" x14ac:dyDescent="0.25">
      <c r="H233" s="7"/>
    </row>
    <row r="234" spans="8:8" x14ac:dyDescent="0.25">
      <c r="H234" s="7"/>
    </row>
    <row r="235" spans="8:8" x14ac:dyDescent="0.25">
      <c r="H235" s="7"/>
    </row>
    <row r="236" spans="8:8" x14ac:dyDescent="0.25">
      <c r="H236" s="7"/>
    </row>
    <row r="237" spans="8:8" x14ac:dyDescent="0.25">
      <c r="H237" s="7"/>
    </row>
    <row r="238" spans="8:8" x14ac:dyDescent="0.25">
      <c r="H238" s="7"/>
    </row>
    <row r="239" spans="8:8" x14ac:dyDescent="0.25">
      <c r="H239" s="7"/>
    </row>
    <row r="240" spans="8:8" x14ac:dyDescent="0.25">
      <c r="H240" s="7"/>
    </row>
    <row r="241" spans="8:8" x14ac:dyDescent="0.25">
      <c r="H241" s="7"/>
    </row>
    <row r="242" spans="8:8" x14ac:dyDescent="0.25">
      <c r="H242" s="7"/>
    </row>
    <row r="243" spans="8:8" x14ac:dyDescent="0.25">
      <c r="H243" s="7"/>
    </row>
    <row r="244" spans="8:8" x14ac:dyDescent="0.25">
      <c r="H244" s="7"/>
    </row>
    <row r="245" spans="8:8" x14ac:dyDescent="0.25">
      <c r="H245" s="7"/>
    </row>
    <row r="246" spans="8:8" x14ac:dyDescent="0.25">
      <c r="H246" s="7"/>
    </row>
    <row r="247" spans="8:8" x14ac:dyDescent="0.25">
      <c r="H247" s="7"/>
    </row>
    <row r="248" spans="8:8" x14ac:dyDescent="0.25">
      <c r="H248" s="7"/>
    </row>
    <row r="249" spans="8:8" x14ac:dyDescent="0.25">
      <c r="H249" s="7"/>
    </row>
    <row r="250" spans="8:8" x14ac:dyDescent="0.25">
      <c r="H250" s="7"/>
    </row>
    <row r="251" spans="8:8" x14ac:dyDescent="0.25">
      <c r="H251" s="7"/>
    </row>
    <row r="252" spans="8:8" x14ac:dyDescent="0.25">
      <c r="H252" s="7"/>
    </row>
    <row r="253" spans="8:8" x14ac:dyDescent="0.25">
      <c r="H253" s="7"/>
    </row>
    <row r="254" spans="8:8" x14ac:dyDescent="0.25">
      <c r="H254" s="7"/>
    </row>
    <row r="255" spans="8:8" x14ac:dyDescent="0.25">
      <c r="H255" s="7"/>
    </row>
    <row r="256" spans="8:8" x14ac:dyDescent="0.25">
      <c r="H256" s="7"/>
    </row>
    <row r="257" spans="8:8" x14ac:dyDescent="0.25">
      <c r="H257" s="7"/>
    </row>
    <row r="258" spans="8:8" x14ac:dyDescent="0.25">
      <c r="H258" s="7"/>
    </row>
    <row r="259" spans="8:8" x14ac:dyDescent="0.25">
      <c r="H259" s="7"/>
    </row>
    <row r="260" spans="8:8" x14ac:dyDescent="0.25">
      <c r="H260" s="7"/>
    </row>
    <row r="261" spans="8:8" x14ac:dyDescent="0.25">
      <c r="H261" s="7"/>
    </row>
    <row r="262" spans="8:8" x14ac:dyDescent="0.25">
      <c r="H262" s="7"/>
    </row>
    <row r="263" spans="8:8" x14ac:dyDescent="0.25">
      <c r="H263" s="7"/>
    </row>
    <row r="264" spans="8:8" x14ac:dyDescent="0.25">
      <c r="H264" s="7"/>
    </row>
    <row r="265" spans="8:8" x14ac:dyDescent="0.25">
      <c r="H265" s="7"/>
    </row>
    <row r="266" spans="8:8" x14ac:dyDescent="0.25">
      <c r="H266" s="7"/>
    </row>
    <row r="267" spans="8:8" x14ac:dyDescent="0.25">
      <c r="H267" s="7"/>
    </row>
    <row r="268" spans="8:8" x14ac:dyDescent="0.25">
      <c r="H268" s="7"/>
    </row>
    <row r="269" spans="8:8" x14ac:dyDescent="0.25">
      <c r="H269" s="7"/>
    </row>
    <row r="270" spans="8:8" x14ac:dyDescent="0.25">
      <c r="H270" s="7"/>
    </row>
    <row r="271" spans="8:8" x14ac:dyDescent="0.25">
      <c r="H271" s="7"/>
    </row>
    <row r="272" spans="8:8" x14ac:dyDescent="0.25">
      <c r="H272" s="7"/>
    </row>
    <row r="273" spans="8:8" x14ac:dyDescent="0.25">
      <c r="H273" s="7"/>
    </row>
    <row r="274" spans="8:8" x14ac:dyDescent="0.25">
      <c r="H274" s="7"/>
    </row>
    <row r="275" spans="8:8" x14ac:dyDescent="0.25">
      <c r="H275" s="7"/>
    </row>
    <row r="276" spans="8:8" x14ac:dyDescent="0.25">
      <c r="H276" s="7"/>
    </row>
    <row r="277" spans="8:8" x14ac:dyDescent="0.25">
      <c r="H277" s="7"/>
    </row>
    <row r="278" spans="8:8" x14ac:dyDescent="0.25">
      <c r="H278" s="7"/>
    </row>
    <row r="279" spans="8:8" x14ac:dyDescent="0.25">
      <c r="H279" s="7"/>
    </row>
    <row r="280" spans="8:8" x14ac:dyDescent="0.25">
      <c r="H280" s="7"/>
    </row>
    <row r="281" spans="8:8" x14ac:dyDescent="0.25">
      <c r="H281" s="7"/>
    </row>
    <row r="282" spans="8:8" x14ac:dyDescent="0.25">
      <c r="H282" s="7"/>
    </row>
    <row r="283" spans="8:8" x14ac:dyDescent="0.25">
      <c r="H283" s="7"/>
    </row>
    <row r="284" spans="8:8" x14ac:dyDescent="0.25">
      <c r="H284" s="7"/>
    </row>
    <row r="285" spans="8:8" x14ac:dyDescent="0.25">
      <c r="H285" s="7"/>
    </row>
    <row r="286" spans="8:8" x14ac:dyDescent="0.25">
      <c r="H286" s="7"/>
    </row>
    <row r="287" spans="8:8" x14ac:dyDescent="0.25">
      <c r="H287" s="7"/>
    </row>
    <row r="288" spans="8:8" x14ac:dyDescent="0.25">
      <c r="H288" s="7"/>
    </row>
    <row r="289" spans="8:8" x14ac:dyDescent="0.25">
      <c r="H289" s="7"/>
    </row>
    <row r="290" spans="8:8" x14ac:dyDescent="0.25">
      <c r="H290" s="7"/>
    </row>
    <row r="291" spans="8:8" x14ac:dyDescent="0.25">
      <c r="H291" s="7"/>
    </row>
    <row r="292" spans="8:8" x14ac:dyDescent="0.25">
      <c r="H292" s="7"/>
    </row>
    <row r="293" spans="8:8" x14ac:dyDescent="0.25">
      <c r="H293" s="7"/>
    </row>
    <row r="294" spans="8:8" x14ac:dyDescent="0.25">
      <c r="H294" s="7"/>
    </row>
    <row r="295" spans="8:8" x14ac:dyDescent="0.25">
      <c r="H295" s="7"/>
    </row>
    <row r="296" spans="8:8" x14ac:dyDescent="0.25">
      <c r="H296" s="7"/>
    </row>
    <row r="297" spans="8:8" x14ac:dyDescent="0.25">
      <c r="H297" s="7"/>
    </row>
    <row r="298" spans="8:8" x14ac:dyDescent="0.25">
      <c r="H298" s="7"/>
    </row>
    <row r="299" spans="8:8" x14ac:dyDescent="0.25">
      <c r="H299" s="7"/>
    </row>
    <row r="300" spans="8:8" x14ac:dyDescent="0.25">
      <c r="H300" s="7"/>
    </row>
    <row r="301" spans="8:8" x14ac:dyDescent="0.25">
      <c r="H301" s="7"/>
    </row>
    <row r="302" spans="8:8" x14ac:dyDescent="0.25">
      <c r="H302" s="7"/>
    </row>
    <row r="303" spans="8:8" x14ac:dyDescent="0.25">
      <c r="H303" s="7"/>
    </row>
    <row r="304" spans="8:8" x14ac:dyDescent="0.25">
      <c r="H304" s="7"/>
    </row>
    <row r="305" spans="8:8" x14ac:dyDescent="0.25">
      <c r="H305" s="7"/>
    </row>
    <row r="306" spans="8:8" x14ac:dyDescent="0.25">
      <c r="H306" s="7"/>
    </row>
    <row r="307" spans="8:8" x14ac:dyDescent="0.25">
      <c r="H307" s="7"/>
    </row>
    <row r="308" spans="8:8" x14ac:dyDescent="0.25">
      <c r="H308" s="7"/>
    </row>
    <row r="309" spans="8:8" x14ac:dyDescent="0.25">
      <c r="H309" s="7"/>
    </row>
    <row r="310" spans="8:8" x14ac:dyDescent="0.25">
      <c r="H310" s="7"/>
    </row>
    <row r="311" spans="8:8" x14ac:dyDescent="0.25">
      <c r="H311" s="7"/>
    </row>
    <row r="312" spans="8:8" x14ac:dyDescent="0.25">
      <c r="H312" s="7"/>
    </row>
    <row r="313" spans="8:8" x14ac:dyDescent="0.25">
      <c r="H313" s="7"/>
    </row>
    <row r="314" spans="8:8" x14ac:dyDescent="0.25">
      <c r="H314" s="7"/>
    </row>
    <row r="315" spans="8:8" x14ac:dyDescent="0.25">
      <c r="H315" s="7"/>
    </row>
    <row r="316" spans="8:8" x14ac:dyDescent="0.25">
      <c r="H316" s="7"/>
    </row>
    <row r="317" spans="8:8" x14ac:dyDescent="0.25">
      <c r="H317" s="7"/>
    </row>
    <row r="318" spans="8:8" x14ac:dyDescent="0.25">
      <c r="H318" s="7"/>
    </row>
    <row r="319" spans="8:8" x14ac:dyDescent="0.25">
      <c r="H319" s="7"/>
    </row>
    <row r="320" spans="8:8" x14ac:dyDescent="0.25">
      <c r="H320" s="7"/>
    </row>
    <row r="321" spans="8:8" x14ac:dyDescent="0.25">
      <c r="H321" s="7"/>
    </row>
    <row r="322" spans="8:8" x14ac:dyDescent="0.25">
      <c r="H322" s="7"/>
    </row>
    <row r="323" spans="8:8" x14ac:dyDescent="0.25">
      <c r="H323" s="7"/>
    </row>
    <row r="324" spans="8:8" x14ac:dyDescent="0.25">
      <c r="H324" s="7"/>
    </row>
    <row r="325" spans="8:8" x14ac:dyDescent="0.25">
      <c r="H325" s="7"/>
    </row>
    <row r="326" spans="8:8" x14ac:dyDescent="0.25">
      <c r="H326" s="7"/>
    </row>
    <row r="327" spans="8:8" x14ac:dyDescent="0.25">
      <c r="H327" s="7"/>
    </row>
    <row r="328" spans="8:8" x14ac:dyDescent="0.25">
      <c r="H328" s="7"/>
    </row>
    <row r="329" spans="8:8" x14ac:dyDescent="0.25">
      <c r="H329" s="7"/>
    </row>
    <row r="330" spans="8:8" x14ac:dyDescent="0.25">
      <c r="H330" s="7"/>
    </row>
    <row r="331" spans="8:8" x14ac:dyDescent="0.25">
      <c r="H331" s="7"/>
    </row>
    <row r="332" spans="8:8" x14ac:dyDescent="0.25">
      <c r="H332" s="7"/>
    </row>
    <row r="333" spans="8:8" x14ac:dyDescent="0.25">
      <c r="H333" s="7"/>
    </row>
    <row r="334" spans="8:8" x14ac:dyDescent="0.25">
      <c r="H334" s="7"/>
    </row>
    <row r="335" spans="8:8" x14ac:dyDescent="0.25">
      <c r="H335" s="7"/>
    </row>
    <row r="336" spans="8:8" x14ac:dyDescent="0.25">
      <c r="H336" s="7"/>
    </row>
    <row r="337" spans="8:8" x14ac:dyDescent="0.25">
      <c r="H337" s="7"/>
    </row>
    <row r="338" spans="8:8" x14ac:dyDescent="0.25">
      <c r="H338" s="7"/>
    </row>
    <row r="339" spans="8:8" x14ac:dyDescent="0.25">
      <c r="H339" s="7"/>
    </row>
    <row r="340" spans="8:8" x14ac:dyDescent="0.25">
      <c r="H340" s="7"/>
    </row>
    <row r="341" spans="8:8" x14ac:dyDescent="0.25">
      <c r="H341" s="7"/>
    </row>
    <row r="342" spans="8:8" x14ac:dyDescent="0.25">
      <c r="H342" s="7"/>
    </row>
    <row r="343" spans="8:8" x14ac:dyDescent="0.25">
      <c r="H343" s="7"/>
    </row>
    <row r="344" spans="8:8" x14ac:dyDescent="0.25">
      <c r="H344" s="7"/>
    </row>
    <row r="345" spans="8:8" x14ac:dyDescent="0.25">
      <c r="H345" s="7"/>
    </row>
    <row r="346" spans="8:8" x14ac:dyDescent="0.25">
      <c r="H346" s="7"/>
    </row>
    <row r="347" spans="8:8" x14ac:dyDescent="0.25">
      <c r="H347" s="7"/>
    </row>
    <row r="348" spans="8:8" x14ac:dyDescent="0.25">
      <c r="H348" s="7"/>
    </row>
    <row r="349" spans="8:8" x14ac:dyDescent="0.25">
      <c r="H349" s="7"/>
    </row>
    <row r="350" spans="8:8" x14ac:dyDescent="0.25">
      <c r="H350" s="7"/>
    </row>
    <row r="351" spans="8:8" x14ac:dyDescent="0.25">
      <c r="H351" s="7"/>
    </row>
    <row r="352" spans="8:8" x14ac:dyDescent="0.25">
      <c r="H352" s="7"/>
    </row>
    <row r="353" spans="8:8" x14ac:dyDescent="0.25">
      <c r="H353" s="7"/>
    </row>
    <row r="354" spans="8:8" x14ac:dyDescent="0.25">
      <c r="H354" s="7"/>
    </row>
    <row r="355" spans="8:8" x14ac:dyDescent="0.25">
      <c r="H355" s="7"/>
    </row>
    <row r="356" spans="8:8" x14ac:dyDescent="0.25">
      <c r="H356" s="7"/>
    </row>
    <row r="357" spans="8:8" x14ac:dyDescent="0.25">
      <c r="H357" s="7"/>
    </row>
    <row r="358" spans="8:8" x14ac:dyDescent="0.25">
      <c r="H358" s="7"/>
    </row>
    <row r="359" spans="8:8" x14ac:dyDescent="0.25">
      <c r="H359" s="7"/>
    </row>
    <row r="360" spans="8:8" x14ac:dyDescent="0.25">
      <c r="H360" s="7"/>
    </row>
    <row r="361" spans="8:8" x14ac:dyDescent="0.25">
      <c r="H361" s="7"/>
    </row>
    <row r="362" spans="8:8" x14ac:dyDescent="0.25">
      <c r="H362" s="7"/>
    </row>
    <row r="363" spans="8:8" x14ac:dyDescent="0.25">
      <c r="H363" s="7"/>
    </row>
    <row r="364" spans="8:8" x14ac:dyDescent="0.25">
      <c r="H364" s="7"/>
    </row>
    <row r="365" spans="8:8" x14ac:dyDescent="0.25">
      <c r="H365" s="7"/>
    </row>
    <row r="366" spans="8:8" x14ac:dyDescent="0.25">
      <c r="H366" s="7"/>
    </row>
    <row r="367" spans="8:8" x14ac:dyDescent="0.25">
      <c r="H367" s="7"/>
    </row>
    <row r="368" spans="8:8" x14ac:dyDescent="0.25">
      <c r="H368" s="7"/>
    </row>
    <row r="369" spans="8:8" x14ac:dyDescent="0.25">
      <c r="H369" s="7"/>
    </row>
    <row r="370" spans="8:8" x14ac:dyDescent="0.25">
      <c r="H370" s="7"/>
    </row>
    <row r="371" spans="8:8" x14ac:dyDescent="0.25">
      <c r="H371" s="7"/>
    </row>
    <row r="372" spans="8:8" x14ac:dyDescent="0.25">
      <c r="H372" s="7"/>
    </row>
    <row r="373" spans="8:8" x14ac:dyDescent="0.25">
      <c r="H373" s="7"/>
    </row>
    <row r="374" spans="8:8" x14ac:dyDescent="0.25">
      <c r="H374" s="7"/>
    </row>
    <row r="375" spans="8:8" x14ac:dyDescent="0.25">
      <c r="H375" s="7"/>
    </row>
    <row r="376" spans="8:8" x14ac:dyDescent="0.25">
      <c r="H376" s="7"/>
    </row>
    <row r="377" spans="8:8" x14ac:dyDescent="0.25">
      <c r="H377" s="7"/>
    </row>
    <row r="378" spans="8:8" x14ac:dyDescent="0.25">
      <c r="H378" s="7"/>
    </row>
    <row r="379" spans="8:8" x14ac:dyDescent="0.25">
      <c r="H379" s="7"/>
    </row>
    <row r="380" spans="8:8" x14ac:dyDescent="0.25">
      <c r="H380" s="7"/>
    </row>
    <row r="381" spans="8:8" x14ac:dyDescent="0.25">
      <c r="H381" s="7"/>
    </row>
    <row r="382" spans="8:8" x14ac:dyDescent="0.25">
      <c r="H382" s="7"/>
    </row>
    <row r="383" spans="8:8" x14ac:dyDescent="0.25">
      <c r="H383" s="7"/>
    </row>
    <row r="384" spans="8:8" x14ac:dyDescent="0.25">
      <c r="H384" s="7"/>
    </row>
    <row r="385" spans="8:8" x14ac:dyDescent="0.25">
      <c r="H385" s="7"/>
    </row>
    <row r="386" spans="8:8" x14ac:dyDescent="0.25">
      <c r="H386" s="7"/>
    </row>
    <row r="387" spans="8:8" x14ac:dyDescent="0.25">
      <c r="H387" s="7"/>
    </row>
    <row r="388" spans="8:8" x14ac:dyDescent="0.25">
      <c r="H388" s="7"/>
    </row>
    <row r="389" spans="8:8" x14ac:dyDescent="0.25">
      <c r="H389" s="7"/>
    </row>
    <row r="390" spans="8:8" x14ac:dyDescent="0.25">
      <c r="H390" s="7"/>
    </row>
    <row r="391" spans="8:8" x14ac:dyDescent="0.25">
      <c r="H391" s="7"/>
    </row>
    <row r="392" spans="8:8" x14ac:dyDescent="0.25">
      <c r="H392" s="7"/>
    </row>
    <row r="393" spans="8:8" x14ac:dyDescent="0.25">
      <c r="H393" s="7"/>
    </row>
    <row r="394" spans="8:8" x14ac:dyDescent="0.25">
      <c r="H394" s="7"/>
    </row>
    <row r="395" spans="8:8" x14ac:dyDescent="0.25">
      <c r="H395" s="7"/>
    </row>
    <row r="396" spans="8:8" x14ac:dyDescent="0.25">
      <c r="H396" s="7"/>
    </row>
    <row r="397" spans="8:8" x14ac:dyDescent="0.25">
      <c r="H397" s="7"/>
    </row>
    <row r="398" spans="8:8" x14ac:dyDescent="0.25">
      <c r="H398" s="7"/>
    </row>
    <row r="399" spans="8:8" x14ac:dyDescent="0.25">
      <c r="H399" s="7"/>
    </row>
    <row r="400" spans="8:8" x14ac:dyDescent="0.25">
      <c r="H400" s="7"/>
    </row>
    <row r="401" spans="8:8" x14ac:dyDescent="0.25">
      <c r="H401" s="7"/>
    </row>
    <row r="402" spans="8:8" x14ac:dyDescent="0.25">
      <c r="H402" s="7"/>
    </row>
    <row r="403" spans="8:8" x14ac:dyDescent="0.25">
      <c r="H403" s="7"/>
    </row>
    <row r="404" spans="8:8" x14ac:dyDescent="0.25">
      <c r="H404" s="7"/>
    </row>
    <row r="405" spans="8:8" x14ac:dyDescent="0.25">
      <c r="H405" s="7"/>
    </row>
    <row r="406" spans="8:8" x14ac:dyDescent="0.25">
      <c r="H406" s="7"/>
    </row>
    <row r="407" spans="8:8" x14ac:dyDescent="0.25">
      <c r="H407" s="7"/>
    </row>
    <row r="408" spans="8:8" x14ac:dyDescent="0.25">
      <c r="H408" s="7"/>
    </row>
    <row r="409" spans="8:8" x14ac:dyDescent="0.25">
      <c r="H409" s="7"/>
    </row>
    <row r="410" spans="8:8" x14ac:dyDescent="0.25">
      <c r="H410" s="7"/>
    </row>
    <row r="411" spans="8:8" x14ac:dyDescent="0.25">
      <c r="H411" s="7"/>
    </row>
    <row r="412" spans="8:8" x14ac:dyDescent="0.25">
      <c r="H412" s="7"/>
    </row>
    <row r="413" spans="8:8" x14ac:dyDescent="0.25">
      <c r="H413" s="7"/>
    </row>
    <row r="414" spans="8:8" x14ac:dyDescent="0.25">
      <c r="H414" s="7"/>
    </row>
    <row r="415" spans="8:8" x14ac:dyDescent="0.25">
      <c r="H415" s="7"/>
    </row>
    <row r="416" spans="8:8" x14ac:dyDescent="0.25">
      <c r="H416" s="7"/>
    </row>
    <row r="417" spans="8:8" x14ac:dyDescent="0.25">
      <c r="H417" s="7"/>
    </row>
    <row r="418" spans="8:8" x14ac:dyDescent="0.25">
      <c r="H418" s="7"/>
    </row>
    <row r="419" spans="8:8" x14ac:dyDescent="0.25">
      <c r="H419" s="7"/>
    </row>
    <row r="420" spans="8:8" x14ac:dyDescent="0.25">
      <c r="H420" s="7"/>
    </row>
    <row r="421" spans="8:8" x14ac:dyDescent="0.25">
      <c r="H421" s="7"/>
    </row>
    <row r="422" spans="8:8" x14ac:dyDescent="0.25">
      <c r="H422" s="7"/>
    </row>
    <row r="423" spans="8:8" x14ac:dyDescent="0.25">
      <c r="H423" s="7"/>
    </row>
    <row r="424" spans="8:8" x14ac:dyDescent="0.25">
      <c r="H424" s="7"/>
    </row>
    <row r="425" spans="8:8" x14ac:dyDescent="0.25">
      <c r="H425" s="7"/>
    </row>
    <row r="426" spans="8:8" x14ac:dyDescent="0.25">
      <c r="H426" s="7"/>
    </row>
    <row r="427" spans="8:8" x14ac:dyDescent="0.25">
      <c r="H427" s="7"/>
    </row>
    <row r="428" spans="8:8" x14ac:dyDescent="0.25">
      <c r="H428" s="7"/>
    </row>
    <row r="429" spans="8:8" x14ac:dyDescent="0.25">
      <c r="H429" s="7"/>
    </row>
    <row r="430" spans="8:8" x14ac:dyDescent="0.25">
      <c r="H430" s="7"/>
    </row>
    <row r="431" spans="8:8" x14ac:dyDescent="0.25">
      <c r="H431" s="7"/>
    </row>
    <row r="432" spans="8:8" x14ac:dyDescent="0.25">
      <c r="H432" s="7"/>
    </row>
    <row r="433" spans="8:8" x14ac:dyDescent="0.25">
      <c r="H433" s="7"/>
    </row>
    <row r="434" spans="8:8" x14ac:dyDescent="0.25">
      <c r="H434" s="7"/>
    </row>
    <row r="435" spans="8:8" x14ac:dyDescent="0.25">
      <c r="H435" s="7"/>
    </row>
    <row r="436" spans="8:8" x14ac:dyDescent="0.25">
      <c r="H436" s="7"/>
    </row>
    <row r="437" spans="8:8" x14ac:dyDescent="0.25">
      <c r="H437" s="7"/>
    </row>
    <row r="438" spans="8:8" x14ac:dyDescent="0.25">
      <c r="H438" s="7"/>
    </row>
    <row r="439" spans="8:8" x14ac:dyDescent="0.25">
      <c r="H439" s="7"/>
    </row>
    <row r="440" spans="8:8" x14ac:dyDescent="0.25">
      <c r="H440" s="7"/>
    </row>
    <row r="441" spans="8:8" x14ac:dyDescent="0.25">
      <c r="H441" s="7"/>
    </row>
    <row r="442" spans="8:8" x14ac:dyDescent="0.25">
      <c r="H442" s="7"/>
    </row>
    <row r="443" spans="8:8" x14ac:dyDescent="0.25">
      <c r="H443" s="7"/>
    </row>
    <row r="444" spans="8:8" x14ac:dyDescent="0.25">
      <c r="H444" s="7"/>
    </row>
    <row r="445" spans="8:8" x14ac:dyDescent="0.25">
      <c r="H445" s="7"/>
    </row>
    <row r="446" spans="8:8" x14ac:dyDescent="0.25">
      <c r="H446" s="7"/>
    </row>
    <row r="447" spans="8:8" x14ac:dyDescent="0.25">
      <c r="H447" s="7"/>
    </row>
    <row r="448" spans="8:8" x14ac:dyDescent="0.25">
      <c r="H448" s="7"/>
    </row>
    <row r="449" spans="8:8" x14ac:dyDescent="0.25">
      <c r="H449" s="7"/>
    </row>
    <row r="450" spans="8:8" x14ac:dyDescent="0.25">
      <c r="H450" s="7"/>
    </row>
    <row r="451" spans="8:8" x14ac:dyDescent="0.25">
      <c r="H451" s="7"/>
    </row>
    <row r="452" spans="8:8" x14ac:dyDescent="0.25">
      <c r="H452" s="7"/>
    </row>
    <row r="453" spans="8:8" x14ac:dyDescent="0.25">
      <c r="H453" s="7"/>
    </row>
    <row r="454" spans="8:8" x14ac:dyDescent="0.25">
      <c r="H454" s="7"/>
    </row>
    <row r="455" spans="8:8" x14ac:dyDescent="0.25">
      <c r="H455" s="7"/>
    </row>
    <row r="456" spans="8:8" x14ac:dyDescent="0.25">
      <c r="H456" s="7"/>
    </row>
    <row r="457" spans="8:8" x14ac:dyDescent="0.25">
      <c r="H457" s="7"/>
    </row>
    <row r="458" spans="8:8" x14ac:dyDescent="0.25">
      <c r="H458" s="7"/>
    </row>
    <row r="459" spans="8:8" x14ac:dyDescent="0.25">
      <c r="H459" s="7"/>
    </row>
    <row r="460" spans="8:8" x14ac:dyDescent="0.25">
      <c r="H460" s="7"/>
    </row>
    <row r="461" spans="8:8" x14ac:dyDescent="0.25">
      <c r="H461" s="7"/>
    </row>
    <row r="462" spans="8:8" x14ac:dyDescent="0.25">
      <c r="H462" s="7"/>
    </row>
    <row r="463" spans="8:8" x14ac:dyDescent="0.25">
      <c r="H463" s="7"/>
    </row>
    <row r="464" spans="8:8" x14ac:dyDescent="0.25">
      <c r="H464" s="7"/>
    </row>
    <row r="465" spans="8:8" x14ac:dyDescent="0.25">
      <c r="H465" s="7"/>
    </row>
    <row r="466" spans="8:8" x14ac:dyDescent="0.25">
      <c r="H466" s="7"/>
    </row>
    <row r="467" spans="8:8" x14ac:dyDescent="0.25">
      <c r="H467" s="7"/>
    </row>
    <row r="468" spans="8:8" x14ac:dyDescent="0.25">
      <c r="H468" s="7"/>
    </row>
    <row r="469" spans="8:8" x14ac:dyDescent="0.25">
      <c r="H469" s="7"/>
    </row>
    <row r="470" spans="8:8" x14ac:dyDescent="0.25">
      <c r="H470" s="7"/>
    </row>
    <row r="471" spans="8:8" x14ac:dyDescent="0.25">
      <c r="H471" s="7"/>
    </row>
    <row r="472" spans="8:8" x14ac:dyDescent="0.25">
      <c r="H472" s="7"/>
    </row>
    <row r="473" spans="8:8" x14ac:dyDescent="0.25">
      <c r="H473" s="7"/>
    </row>
    <row r="474" spans="8:8" x14ac:dyDescent="0.25">
      <c r="H474" s="7"/>
    </row>
    <row r="475" spans="8:8" x14ac:dyDescent="0.25">
      <c r="H475" s="7"/>
    </row>
    <row r="476" spans="8:8" x14ac:dyDescent="0.25">
      <c r="H476" s="7"/>
    </row>
    <row r="477" spans="8:8" x14ac:dyDescent="0.25">
      <c r="H477" s="7"/>
    </row>
    <row r="478" spans="8:8" x14ac:dyDescent="0.25">
      <c r="H478" s="7"/>
    </row>
    <row r="479" spans="8:8" x14ac:dyDescent="0.25">
      <c r="H479" s="7"/>
    </row>
    <row r="480" spans="8:8" x14ac:dyDescent="0.25">
      <c r="H480" s="7"/>
    </row>
    <row r="481" spans="8:8" x14ac:dyDescent="0.25">
      <c r="H481" s="7"/>
    </row>
    <row r="482" spans="8:8" x14ac:dyDescent="0.25">
      <c r="H482" s="7"/>
    </row>
    <row r="483" spans="8:8" x14ac:dyDescent="0.25">
      <c r="H483" s="7"/>
    </row>
    <row r="484" spans="8:8" x14ac:dyDescent="0.25">
      <c r="H484" s="7"/>
    </row>
    <row r="485" spans="8:8" x14ac:dyDescent="0.25">
      <c r="H485" s="7"/>
    </row>
    <row r="486" spans="8:8" x14ac:dyDescent="0.25">
      <c r="H486" s="7"/>
    </row>
    <row r="487" spans="8:8" x14ac:dyDescent="0.25">
      <c r="H487" s="7"/>
    </row>
    <row r="488" spans="8:8" x14ac:dyDescent="0.25">
      <c r="H488" s="7"/>
    </row>
    <row r="489" spans="8:8" x14ac:dyDescent="0.25">
      <c r="H489" s="7"/>
    </row>
    <row r="490" spans="8:8" x14ac:dyDescent="0.25">
      <c r="H490" s="7"/>
    </row>
    <row r="491" spans="8:8" x14ac:dyDescent="0.25">
      <c r="H491" s="7"/>
    </row>
    <row r="492" spans="8:8" x14ac:dyDescent="0.25">
      <c r="H492" s="7"/>
    </row>
    <row r="493" spans="8:8" x14ac:dyDescent="0.25">
      <c r="H493" s="7"/>
    </row>
    <row r="494" spans="8:8" x14ac:dyDescent="0.25">
      <c r="H494" s="7"/>
    </row>
    <row r="495" spans="8:8" x14ac:dyDescent="0.25">
      <c r="H495" s="7"/>
    </row>
    <row r="496" spans="8:8" x14ac:dyDescent="0.25">
      <c r="H496" s="7"/>
    </row>
    <row r="497" spans="8:8" x14ac:dyDescent="0.25">
      <c r="H497" s="7"/>
    </row>
    <row r="498" spans="8:8" x14ac:dyDescent="0.25">
      <c r="H498" s="7"/>
    </row>
    <row r="499" spans="8:8" x14ac:dyDescent="0.25">
      <c r="H499" s="7"/>
    </row>
    <row r="500" spans="8:8" x14ac:dyDescent="0.25">
      <c r="H500" s="7"/>
    </row>
    <row r="501" spans="8:8" x14ac:dyDescent="0.25">
      <c r="H501" s="7"/>
    </row>
    <row r="502" spans="8:8" x14ac:dyDescent="0.25">
      <c r="H502" s="7"/>
    </row>
    <row r="503" spans="8:8" x14ac:dyDescent="0.25">
      <c r="H503" s="7"/>
    </row>
    <row r="504" spans="8:8" x14ac:dyDescent="0.25">
      <c r="H504" s="7"/>
    </row>
    <row r="505" spans="8:8" x14ac:dyDescent="0.25">
      <c r="H505" s="7"/>
    </row>
    <row r="506" spans="8:8" x14ac:dyDescent="0.25">
      <c r="H506" s="7"/>
    </row>
    <row r="507" spans="8:8" x14ac:dyDescent="0.25">
      <c r="H507" s="7"/>
    </row>
    <row r="508" spans="8:8" x14ac:dyDescent="0.25">
      <c r="H508" s="7"/>
    </row>
    <row r="509" spans="8:8" x14ac:dyDescent="0.25">
      <c r="H509" s="7"/>
    </row>
    <row r="510" spans="8:8" x14ac:dyDescent="0.25">
      <c r="H510" s="7"/>
    </row>
    <row r="511" spans="8:8" x14ac:dyDescent="0.25">
      <c r="H511" s="7"/>
    </row>
    <row r="512" spans="8:8" x14ac:dyDescent="0.25">
      <c r="H512" s="7"/>
    </row>
    <row r="513" spans="8:8" x14ac:dyDescent="0.25">
      <c r="H513" s="7"/>
    </row>
    <row r="514" spans="8:8" x14ac:dyDescent="0.25">
      <c r="H514" s="7"/>
    </row>
    <row r="515" spans="8:8" x14ac:dyDescent="0.25">
      <c r="H515" s="7"/>
    </row>
    <row r="516" spans="8:8" x14ac:dyDescent="0.25">
      <c r="H516" s="7"/>
    </row>
    <row r="517" spans="8:8" x14ac:dyDescent="0.25">
      <c r="H517" s="7"/>
    </row>
    <row r="518" spans="8:8" x14ac:dyDescent="0.25">
      <c r="H518" s="7"/>
    </row>
    <row r="519" spans="8:8" x14ac:dyDescent="0.25">
      <c r="H519" s="7"/>
    </row>
    <row r="520" spans="8:8" x14ac:dyDescent="0.25">
      <c r="H520" s="7"/>
    </row>
    <row r="521" spans="8:8" x14ac:dyDescent="0.25">
      <c r="H521" s="7"/>
    </row>
    <row r="522" spans="8:8" x14ac:dyDescent="0.25">
      <c r="H522" s="7"/>
    </row>
    <row r="523" spans="8:8" x14ac:dyDescent="0.25">
      <c r="H523" s="7"/>
    </row>
    <row r="524" spans="8:8" x14ac:dyDescent="0.25">
      <c r="H524" s="7"/>
    </row>
    <row r="525" spans="8:8" x14ac:dyDescent="0.25">
      <c r="H525" s="7"/>
    </row>
    <row r="526" spans="8:8" x14ac:dyDescent="0.25">
      <c r="H526" s="7"/>
    </row>
    <row r="527" spans="8:8" x14ac:dyDescent="0.25">
      <c r="H527" s="7"/>
    </row>
    <row r="528" spans="8:8" x14ac:dyDescent="0.25">
      <c r="H528" s="7"/>
    </row>
    <row r="529" spans="8:8" x14ac:dyDescent="0.25">
      <c r="H529" s="7"/>
    </row>
    <row r="530" spans="8:8" x14ac:dyDescent="0.25">
      <c r="H530" s="7"/>
    </row>
    <row r="531" spans="8:8" x14ac:dyDescent="0.25">
      <c r="H531" s="7"/>
    </row>
    <row r="532" spans="8:8" x14ac:dyDescent="0.25">
      <c r="H532" s="7"/>
    </row>
    <row r="533" spans="8:8" x14ac:dyDescent="0.25">
      <c r="H533" s="7"/>
    </row>
    <row r="534" spans="8:8" x14ac:dyDescent="0.25">
      <c r="H534" s="7"/>
    </row>
    <row r="535" spans="8:8" x14ac:dyDescent="0.25">
      <c r="H535" s="7"/>
    </row>
    <row r="536" spans="8:8" x14ac:dyDescent="0.25">
      <c r="H536" s="7"/>
    </row>
    <row r="537" spans="8:8" x14ac:dyDescent="0.25">
      <c r="H537" s="7"/>
    </row>
    <row r="538" spans="8:8" x14ac:dyDescent="0.25">
      <c r="H538" s="7"/>
    </row>
    <row r="539" spans="8:8" x14ac:dyDescent="0.25">
      <c r="H539" s="7"/>
    </row>
    <row r="540" spans="8:8" x14ac:dyDescent="0.25">
      <c r="H540" s="7"/>
    </row>
    <row r="541" spans="8:8" x14ac:dyDescent="0.25">
      <c r="H541" s="7"/>
    </row>
    <row r="542" spans="8:8" x14ac:dyDescent="0.25">
      <c r="H542" s="7"/>
    </row>
    <row r="543" spans="8:8" x14ac:dyDescent="0.25">
      <c r="H543" s="7"/>
    </row>
    <row r="544" spans="8:8" x14ac:dyDescent="0.25">
      <c r="H544" s="7"/>
    </row>
    <row r="545" spans="8:8" x14ac:dyDescent="0.25">
      <c r="H545" s="7"/>
    </row>
    <row r="546" spans="8:8" x14ac:dyDescent="0.25">
      <c r="H546" s="7"/>
    </row>
    <row r="547" spans="8:8" x14ac:dyDescent="0.25">
      <c r="H547" s="7"/>
    </row>
    <row r="548" spans="8:8" x14ac:dyDescent="0.25">
      <c r="H548" s="7"/>
    </row>
    <row r="549" spans="8:8" x14ac:dyDescent="0.25">
      <c r="H549" s="7"/>
    </row>
    <row r="550" spans="8:8" x14ac:dyDescent="0.25">
      <c r="H550" s="7"/>
    </row>
    <row r="551" spans="8:8" x14ac:dyDescent="0.25">
      <c r="H551" s="7"/>
    </row>
    <row r="552" spans="8:8" x14ac:dyDescent="0.25">
      <c r="H552" s="7"/>
    </row>
    <row r="553" spans="8:8" x14ac:dyDescent="0.25">
      <c r="H553" s="7"/>
    </row>
    <row r="554" spans="8:8" x14ac:dyDescent="0.25">
      <c r="H554" s="7"/>
    </row>
    <row r="555" spans="8:8" x14ac:dyDescent="0.25">
      <c r="H555" s="7"/>
    </row>
    <row r="556" spans="8:8" x14ac:dyDescent="0.25">
      <c r="H556" s="7"/>
    </row>
    <row r="557" spans="8:8" x14ac:dyDescent="0.25">
      <c r="H557" s="7"/>
    </row>
    <row r="558" spans="8:8" x14ac:dyDescent="0.25">
      <c r="H558" s="7"/>
    </row>
    <row r="559" spans="8:8" x14ac:dyDescent="0.25">
      <c r="H559" s="7"/>
    </row>
    <row r="560" spans="8:8" x14ac:dyDescent="0.25">
      <c r="H560" s="7"/>
    </row>
    <row r="561" spans="8:8" x14ac:dyDescent="0.25">
      <c r="H561" s="7"/>
    </row>
    <row r="562" spans="8:8" x14ac:dyDescent="0.25">
      <c r="H562" s="7"/>
    </row>
    <row r="563" spans="8:8" x14ac:dyDescent="0.25">
      <c r="H563" s="7"/>
    </row>
    <row r="564" spans="8:8" x14ac:dyDescent="0.25">
      <c r="H564" s="7"/>
    </row>
    <row r="565" spans="8:8" x14ac:dyDescent="0.25">
      <c r="H565" s="7"/>
    </row>
    <row r="566" spans="8:8" x14ac:dyDescent="0.25">
      <c r="H566" s="7"/>
    </row>
    <row r="567" spans="8:8" x14ac:dyDescent="0.25">
      <c r="H567" s="7"/>
    </row>
    <row r="568" spans="8:8" x14ac:dyDescent="0.25">
      <c r="H568" s="7"/>
    </row>
    <row r="569" spans="8:8" x14ac:dyDescent="0.25">
      <c r="H569" s="7"/>
    </row>
    <row r="570" spans="8:8" x14ac:dyDescent="0.25">
      <c r="H570" s="7"/>
    </row>
    <row r="571" spans="8:8" x14ac:dyDescent="0.25">
      <c r="H571" s="7"/>
    </row>
    <row r="572" spans="8:8" x14ac:dyDescent="0.25">
      <c r="H572" s="7"/>
    </row>
    <row r="573" spans="8:8" x14ac:dyDescent="0.25">
      <c r="H573" s="7"/>
    </row>
    <row r="574" spans="8:8" x14ac:dyDescent="0.25">
      <c r="H574" s="7"/>
    </row>
    <row r="575" spans="8:8" x14ac:dyDescent="0.25">
      <c r="H575" s="7"/>
    </row>
    <row r="576" spans="8:8" x14ac:dyDescent="0.25">
      <c r="H576" s="7"/>
    </row>
    <row r="577" spans="8:8" x14ac:dyDescent="0.25">
      <c r="H577" s="7"/>
    </row>
    <row r="578" spans="8:8" x14ac:dyDescent="0.25">
      <c r="H578" s="7"/>
    </row>
    <row r="579" spans="8:8" x14ac:dyDescent="0.25">
      <c r="H579" s="7"/>
    </row>
    <row r="580" spans="8:8" x14ac:dyDescent="0.25">
      <c r="H580" s="7"/>
    </row>
    <row r="581" spans="8:8" x14ac:dyDescent="0.25">
      <c r="H581" s="7"/>
    </row>
    <row r="582" spans="8:8" x14ac:dyDescent="0.25">
      <c r="H582" s="7"/>
    </row>
    <row r="583" spans="8:8" x14ac:dyDescent="0.25">
      <c r="H583" s="7"/>
    </row>
    <row r="584" spans="8:8" x14ac:dyDescent="0.25">
      <c r="H584" s="7"/>
    </row>
    <row r="585" spans="8:8" x14ac:dyDescent="0.25">
      <c r="H585" s="7"/>
    </row>
    <row r="586" spans="8:8" x14ac:dyDescent="0.25">
      <c r="H586" s="7"/>
    </row>
    <row r="587" spans="8:8" x14ac:dyDescent="0.25">
      <c r="H587" s="7"/>
    </row>
    <row r="588" spans="8:8" x14ac:dyDescent="0.25">
      <c r="H588" s="7"/>
    </row>
    <row r="589" spans="8:8" x14ac:dyDescent="0.25">
      <c r="H589" s="7"/>
    </row>
    <row r="590" spans="8:8" x14ac:dyDescent="0.25">
      <c r="H590" s="7"/>
    </row>
    <row r="591" spans="8:8" x14ac:dyDescent="0.25">
      <c r="H591" s="7"/>
    </row>
    <row r="592" spans="8:8" x14ac:dyDescent="0.25">
      <c r="H592" s="7"/>
    </row>
    <row r="593" spans="8:8" x14ac:dyDescent="0.25">
      <c r="H593" s="7"/>
    </row>
    <row r="594" spans="8:8" x14ac:dyDescent="0.25">
      <c r="H594" s="7"/>
    </row>
    <row r="595" spans="8:8" x14ac:dyDescent="0.25">
      <c r="H595" s="7"/>
    </row>
    <row r="596" spans="8:8" x14ac:dyDescent="0.25">
      <c r="H596" s="7"/>
    </row>
    <row r="597" spans="8:8" x14ac:dyDescent="0.25">
      <c r="H597" s="7"/>
    </row>
    <row r="598" spans="8:8" x14ac:dyDescent="0.25">
      <c r="H598" s="7"/>
    </row>
    <row r="599" spans="8:8" x14ac:dyDescent="0.25">
      <c r="H599" s="7"/>
    </row>
    <row r="600" spans="8:8" x14ac:dyDescent="0.25">
      <c r="H600" s="7"/>
    </row>
    <row r="601" spans="8:8" x14ac:dyDescent="0.25">
      <c r="H601" s="7"/>
    </row>
    <row r="602" spans="8:8" x14ac:dyDescent="0.25">
      <c r="H602" s="7"/>
    </row>
    <row r="603" spans="8:8" x14ac:dyDescent="0.25">
      <c r="H603" s="7"/>
    </row>
    <row r="604" spans="8:8" x14ac:dyDescent="0.25">
      <c r="H604" s="7"/>
    </row>
    <row r="605" spans="8:8" x14ac:dyDescent="0.25">
      <c r="H605" s="7"/>
    </row>
    <row r="606" spans="8:8" x14ac:dyDescent="0.25">
      <c r="H606" s="7"/>
    </row>
    <row r="607" spans="8:8" x14ac:dyDescent="0.25">
      <c r="H607" s="7"/>
    </row>
    <row r="608" spans="8:8" x14ac:dyDescent="0.25">
      <c r="H608" s="7"/>
    </row>
    <row r="609" spans="8:8" x14ac:dyDescent="0.25">
      <c r="H609" s="7"/>
    </row>
    <row r="610" spans="8:8" x14ac:dyDescent="0.25">
      <c r="H610" s="7"/>
    </row>
    <row r="611" spans="8:8" x14ac:dyDescent="0.25">
      <c r="H611" s="7"/>
    </row>
    <row r="612" spans="8:8" x14ac:dyDescent="0.25">
      <c r="H612" s="7"/>
    </row>
    <row r="613" spans="8:8" x14ac:dyDescent="0.25">
      <c r="H613" s="7"/>
    </row>
    <row r="614" spans="8:8" x14ac:dyDescent="0.25">
      <c r="H614" s="7"/>
    </row>
    <row r="615" spans="8:8" x14ac:dyDescent="0.25">
      <c r="H615" s="7"/>
    </row>
    <row r="616" spans="8:8" x14ac:dyDescent="0.25">
      <c r="H616" s="7"/>
    </row>
    <row r="617" spans="8:8" x14ac:dyDescent="0.25">
      <c r="H617" s="7"/>
    </row>
    <row r="618" spans="8:8" x14ac:dyDescent="0.25">
      <c r="H618" s="7"/>
    </row>
    <row r="619" spans="8:8" x14ac:dyDescent="0.25">
      <c r="H619" s="7"/>
    </row>
    <row r="620" spans="8:8" x14ac:dyDescent="0.25">
      <c r="H620" s="7"/>
    </row>
    <row r="621" spans="8:8" x14ac:dyDescent="0.25">
      <c r="H621" s="7"/>
    </row>
    <row r="622" spans="8:8" x14ac:dyDescent="0.25">
      <c r="H622" s="7"/>
    </row>
    <row r="623" spans="8:8" x14ac:dyDescent="0.25">
      <c r="H623" s="7"/>
    </row>
    <row r="624" spans="8:8" x14ac:dyDescent="0.25">
      <c r="H624" s="7"/>
    </row>
    <row r="625" spans="8:8" x14ac:dyDescent="0.25">
      <c r="H625" s="7"/>
    </row>
    <row r="626" spans="8:8" x14ac:dyDescent="0.25">
      <c r="H626" s="7"/>
    </row>
    <row r="627" spans="8:8" x14ac:dyDescent="0.25">
      <c r="H627" s="7"/>
    </row>
    <row r="628" spans="8:8" x14ac:dyDescent="0.25">
      <c r="H628" s="7"/>
    </row>
    <row r="629" spans="8:8" x14ac:dyDescent="0.25">
      <c r="H629" s="7"/>
    </row>
    <row r="630" spans="8:8" x14ac:dyDescent="0.25">
      <c r="H630" s="7"/>
    </row>
    <row r="631" spans="8:8" x14ac:dyDescent="0.25">
      <c r="H631" s="7"/>
    </row>
    <row r="632" spans="8:8" x14ac:dyDescent="0.25">
      <c r="H632" s="7"/>
    </row>
    <row r="633" spans="8:8" x14ac:dyDescent="0.25">
      <c r="H633" s="7"/>
    </row>
    <row r="634" spans="8:8" x14ac:dyDescent="0.25">
      <c r="H634" s="7"/>
    </row>
    <row r="635" spans="8:8" x14ac:dyDescent="0.25">
      <c r="H635" s="7"/>
    </row>
    <row r="636" spans="8:8" x14ac:dyDescent="0.25">
      <c r="H636" s="7"/>
    </row>
    <row r="637" spans="8:8" x14ac:dyDescent="0.25">
      <c r="H637" s="7"/>
    </row>
    <row r="638" spans="8:8" x14ac:dyDescent="0.25">
      <c r="H638" s="7"/>
    </row>
    <row r="639" spans="8:8" x14ac:dyDescent="0.25">
      <c r="H639" s="7"/>
    </row>
    <row r="640" spans="8:8" x14ac:dyDescent="0.25">
      <c r="H640" s="7"/>
    </row>
    <row r="641" spans="8:8" x14ac:dyDescent="0.25">
      <c r="H641" s="7"/>
    </row>
    <row r="642" spans="8:8" x14ac:dyDescent="0.25">
      <c r="H642" s="7"/>
    </row>
    <row r="643" spans="8:8" x14ac:dyDescent="0.25">
      <c r="H643" s="7"/>
    </row>
    <row r="644" spans="8:8" x14ac:dyDescent="0.25">
      <c r="H644" s="7"/>
    </row>
    <row r="645" spans="8:8" x14ac:dyDescent="0.25">
      <c r="H645" s="7"/>
    </row>
    <row r="646" spans="8:8" x14ac:dyDescent="0.25">
      <c r="H646" s="7"/>
    </row>
    <row r="647" spans="8:8" x14ac:dyDescent="0.25">
      <c r="H647" s="7"/>
    </row>
    <row r="648" spans="8:8" x14ac:dyDescent="0.25">
      <c r="H648" s="7"/>
    </row>
    <row r="649" spans="8:8" x14ac:dyDescent="0.25">
      <c r="H649" s="7"/>
    </row>
    <row r="650" spans="8:8" x14ac:dyDescent="0.25">
      <c r="H650" s="7"/>
    </row>
    <row r="651" spans="8:8" x14ac:dyDescent="0.25">
      <c r="H651" s="7"/>
    </row>
    <row r="652" spans="8:8" x14ac:dyDescent="0.25">
      <c r="H652" s="7"/>
    </row>
    <row r="653" spans="8:8" x14ac:dyDescent="0.25">
      <c r="H653" s="7"/>
    </row>
    <row r="654" spans="8:8" x14ac:dyDescent="0.25">
      <c r="H654" s="7"/>
    </row>
    <row r="655" spans="8:8" x14ac:dyDescent="0.25">
      <c r="H655" s="7"/>
    </row>
    <row r="656" spans="8:8" x14ac:dyDescent="0.25">
      <c r="H656" s="7"/>
    </row>
    <row r="657" spans="8:8" x14ac:dyDescent="0.25">
      <c r="H657" s="7"/>
    </row>
    <row r="658" spans="8:8" x14ac:dyDescent="0.25">
      <c r="H658" s="7"/>
    </row>
    <row r="659" spans="8:8" x14ac:dyDescent="0.25">
      <c r="H659" s="7"/>
    </row>
    <row r="660" spans="8:8" x14ac:dyDescent="0.25">
      <c r="H660" s="7"/>
    </row>
    <row r="661" spans="8:8" x14ac:dyDescent="0.25">
      <c r="H661" s="7"/>
    </row>
    <row r="662" spans="8:8" x14ac:dyDescent="0.25">
      <c r="H662" s="7"/>
    </row>
    <row r="663" spans="8:8" x14ac:dyDescent="0.25">
      <c r="H663" s="7"/>
    </row>
    <row r="664" spans="8:8" x14ac:dyDescent="0.25">
      <c r="H664" s="7"/>
    </row>
    <row r="665" spans="8:8" x14ac:dyDescent="0.25">
      <c r="H665" s="7"/>
    </row>
    <row r="666" spans="8:8" x14ac:dyDescent="0.25">
      <c r="H666" s="7"/>
    </row>
    <row r="667" spans="8:8" x14ac:dyDescent="0.25">
      <c r="H667" s="7"/>
    </row>
    <row r="668" spans="8:8" x14ac:dyDescent="0.25">
      <c r="H668" s="7"/>
    </row>
    <row r="669" spans="8:8" x14ac:dyDescent="0.25">
      <c r="H669" s="7"/>
    </row>
    <row r="670" spans="8:8" x14ac:dyDescent="0.25">
      <c r="H670" s="7"/>
    </row>
    <row r="671" spans="8:8" x14ac:dyDescent="0.25">
      <c r="H671" s="7"/>
    </row>
    <row r="672" spans="8:8" x14ac:dyDescent="0.25">
      <c r="H672" s="7"/>
    </row>
    <row r="673" spans="8:8" x14ac:dyDescent="0.25">
      <c r="H673" s="7"/>
    </row>
    <row r="674" spans="8:8" x14ac:dyDescent="0.25">
      <c r="H674" s="7"/>
    </row>
    <row r="675" spans="8:8" x14ac:dyDescent="0.25">
      <c r="H675" s="7"/>
    </row>
    <row r="676" spans="8:8" x14ac:dyDescent="0.25">
      <c r="H676" s="7"/>
    </row>
    <row r="677" spans="8:8" x14ac:dyDescent="0.25">
      <c r="H677" s="7"/>
    </row>
    <row r="678" spans="8:8" x14ac:dyDescent="0.25">
      <c r="H678" s="7"/>
    </row>
    <row r="679" spans="8:8" x14ac:dyDescent="0.25">
      <c r="H679" s="7"/>
    </row>
    <row r="680" spans="8:8" x14ac:dyDescent="0.25">
      <c r="H680" s="7"/>
    </row>
    <row r="681" spans="8:8" x14ac:dyDescent="0.25">
      <c r="H681" s="7"/>
    </row>
    <row r="682" spans="8:8" x14ac:dyDescent="0.25">
      <c r="H682" s="7"/>
    </row>
    <row r="683" spans="8:8" x14ac:dyDescent="0.25">
      <c r="H683" s="7"/>
    </row>
    <row r="684" spans="8:8" x14ac:dyDescent="0.25">
      <c r="H684" s="7"/>
    </row>
    <row r="685" spans="8:8" x14ac:dyDescent="0.25">
      <c r="H685" s="7"/>
    </row>
    <row r="686" spans="8:8" x14ac:dyDescent="0.25">
      <c r="H686" s="7"/>
    </row>
    <row r="687" spans="8:8" x14ac:dyDescent="0.25">
      <c r="H687" s="7"/>
    </row>
    <row r="688" spans="8:8" x14ac:dyDescent="0.25">
      <c r="H688" s="7"/>
    </row>
    <row r="689" spans="8:8" x14ac:dyDescent="0.25">
      <c r="H689" s="7"/>
    </row>
    <row r="690" spans="8:8" x14ac:dyDescent="0.25">
      <c r="H690" s="7"/>
    </row>
    <row r="691" spans="8:8" x14ac:dyDescent="0.25">
      <c r="H691" s="7"/>
    </row>
    <row r="692" spans="8:8" x14ac:dyDescent="0.25">
      <c r="H692" s="7"/>
    </row>
    <row r="693" spans="8:8" x14ac:dyDescent="0.25">
      <c r="H693" s="7"/>
    </row>
    <row r="694" spans="8:8" x14ac:dyDescent="0.25">
      <c r="H694" s="7"/>
    </row>
    <row r="695" spans="8:8" x14ac:dyDescent="0.25">
      <c r="H695" s="7"/>
    </row>
    <row r="696" spans="8:8" x14ac:dyDescent="0.25">
      <c r="H696" s="7"/>
    </row>
    <row r="697" spans="8:8" x14ac:dyDescent="0.25">
      <c r="H697" s="7"/>
    </row>
    <row r="698" spans="8:8" x14ac:dyDescent="0.25">
      <c r="H698" s="7"/>
    </row>
    <row r="699" spans="8:8" x14ac:dyDescent="0.25">
      <c r="H699" s="7"/>
    </row>
    <row r="700" spans="8:8" x14ac:dyDescent="0.25">
      <c r="H700" s="7"/>
    </row>
    <row r="701" spans="8:8" x14ac:dyDescent="0.25">
      <c r="H701" s="7"/>
    </row>
    <row r="702" spans="8:8" x14ac:dyDescent="0.25">
      <c r="H702" s="7"/>
    </row>
    <row r="703" spans="8:8" x14ac:dyDescent="0.25">
      <c r="H703" s="7"/>
    </row>
    <row r="704" spans="8:8" x14ac:dyDescent="0.25">
      <c r="H704" s="7"/>
    </row>
    <row r="705" spans="8:8" x14ac:dyDescent="0.25">
      <c r="H705" s="7"/>
    </row>
    <row r="706" spans="8:8" x14ac:dyDescent="0.25">
      <c r="H706" s="7"/>
    </row>
    <row r="707" spans="8:8" x14ac:dyDescent="0.25">
      <c r="H707" s="7"/>
    </row>
    <row r="708" spans="8:8" x14ac:dyDescent="0.25">
      <c r="H708" s="7"/>
    </row>
    <row r="709" spans="8:8" x14ac:dyDescent="0.25">
      <c r="H709" s="7"/>
    </row>
    <row r="710" spans="8:8" x14ac:dyDescent="0.25">
      <c r="H710" s="7"/>
    </row>
    <row r="711" spans="8:8" x14ac:dyDescent="0.25">
      <c r="H711" s="7"/>
    </row>
    <row r="712" spans="8:8" x14ac:dyDescent="0.25">
      <c r="H712" s="7"/>
    </row>
    <row r="713" spans="8:8" x14ac:dyDescent="0.25">
      <c r="H713" s="7"/>
    </row>
    <row r="714" spans="8:8" x14ac:dyDescent="0.25">
      <c r="H714" s="7"/>
    </row>
    <row r="715" spans="8:8" x14ac:dyDescent="0.25">
      <c r="H715" s="7"/>
    </row>
    <row r="716" spans="8:8" x14ac:dyDescent="0.25">
      <c r="H716" s="7"/>
    </row>
    <row r="717" spans="8:8" x14ac:dyDescent="0.25">
      <c r="H717" s="7"/>
    </row>
    <row r="718" spans="8:8" x14ac:dyDescent="0.25">
      <c r="H718" s="7"/>
    </row>
    <row r="719" spans="8:8" x14ac:dyDescent="0.25">
      <c r="H719" s="7"/>
    </row>
    <row r="720" spans="8:8" x14ac:dyDescent="0.25">
      <c r="H720" s="7"/>
    </row>
    <row r="721" spans="8:8" x14ac:dyDescent="0.25">
      <c r="H721" s="7"/>
    </row>
    <row r="722" spans="8:8" x14ac:dyDescent="0.25">
      <c r="H722" s="7"/>
    </row>
    <row r="723" spans="8:8" x14ac:dyDescent="0.25">
      <c r="H723" s="7"/>
    </row>
    <row r="724" spans="8:8" x14ac:dyDescent="0.25">
      <c r="H724" s="7"/>
    </row>
    <row r="725" spans="8:8" x14ac:dyDescent="0.25">
      <c r="H725" s="7"/>
    </row>
    <row r="726" spans="8:8" x14ac:dyDescent="0.25">
      <c r="H726" s="7"/>
    </row>
    <row r="727" spans="8:8" x14ac:dyDescent="0.25">
      <c r="H727" s="7"/>
    </row>
    <row r="728" spans="8:8" x14ac:dyDescent="0.25">
      <c r="H728" s="7"/>
    </row>
    <row r="729" spans="8:8" x14ac:dyDescent="0.25">
      <c r="H729" s="7"/>
    </row>
    <row r="730" spans="8:8" x14ac:dyDescent="0.25">
      <c r="H730" s="7"/>
    </row>
    <row r="731" spans="8:8" x14ac:dyDescent="0.25">
      <c r="H731" s="7"/>
    </row>
    <row r="732" spans="8:8" x14ac:dyDescent="0.25">
      <c r="H732" s="7"/>
    </row>
    <row r="733" spans="8:8" x14ac:dyDescent="0.25">
      <c r="H733" s="7"/>
    </row>
    <row r="734" spans="8:8" x14ac:dyDescent="0.25">
      <c r="H734" s="7"/>
    </row>
    <row r="735" spans="8:8" x14ac:dyDescent="0.25">
      <c r="H735" s="7"/>
    </row>
    <row r="736" spans="8:8" x14ac:dyDescent="0.25">
      <c r="H736" s="7"/>
    </row>
    <row r="737" spans="8:8" x14ac:dyDescent="0.25">
      <c r="H737" s="7"/>
    </row>
    <row r="738" spans="8:8" x14ac:dyDescent="0.25">
      <c r="H738" s="7"/>
    </row>
    <row r="739" spans="8:8" x14ac:dyDescent="0.25">
      <c r="H739" s="7"/>
    </row>
    <row r="740" spans="8:8" x14ac:dyDescent="0.25">
      <c r="H740" s="7"/>
    </row>
    <row r="741" spans="8:8" x14ac:dyDescent="0.25">
      <c r="H741" s="7"/>
    </row>
    <row r="742" spans="8:8" x14ac:dyDescent="0.25">
      <c r="H742" s="7"/>
    </row>
    <row r="743" spans="8:8" x14ac:dyDescent="0.25">
      <c r="H743" s="7"/>
    </row>
    <row r="744" spans="8:8" x14ac:dyDescent="0.25">
      <c r="H744" s="7"/>
    </row>
    <row r="745" spans="8:8" x14ac:dyDescent="0.25">
      <c r="H745" s="7"/>
    </row>
    <row r="746" spans="8:8" x14ac:dyDescent="0.25">
      <c r="H746" s="7"/>
    </row>
    <row r="747" spans="8:8" x14ac:dyDescent="0.25">
      <c r="H747" s="7"/>
    </row>
    <row r="748" spans="8:8" x14ac:dyDescent="0.25">
      <c r="H748" s="7"/>
    </row>
    <row r="749" spans="8:8" x14ac:dyDescent="0.25">
      <c r="H749" s="7"/>
    </row>
    <row r="750" spans="8:8" x14ac:dyDescent="0.25">
      <c r="H750" s="7"/>
    </row>
    <row r="751" spans="8:8" x14ac:dyDescent="0.25">
      <c r="H751" s="7"/>
    </row>
    <row r="752" spans="8:8" x14ac:dyDescent="0.25">
      <c r="H752" s="7"/>
    </row>
    <row r="753" spans="8:8" x14ac:dyDescent="0.25">
      <c r="H753" s="7"/>
    </row>
    <row r="754" spans="8:8" x14ac:dyDescent="0.25">
      <c r="H754" s="7"/>
    </row>
    <row r="755" spans="8:8" x14ac:dyDescent="0.25">
      <c r="H755" s="7"/>
    </row>
    <row r="756" spans="8:8" x14ac:dyDescent="0.25">
      <c r="H756" s="7"/>
    </row>
    <row r="757" spans="8:8" x14ac:dyDescent="0.25">
      <c r="H757" s="7"/>
    </row>
    <row r="758" spans="8:8" x14ac:dyDescent="0.25">
      <c r="H758" s="7"/>
    </row>
    <row r="759" spans="8:8" x14ac:dyDescent="0.25">
      <c r="H759" s="7"/>
    </row>
    <row r="760" spans="8:8" x14ac:dyDescent="0.25">
      <c r="H760" s="7"/>
    </row>
    <row r="761" spans="8:8" x14ac:dyDescent="0.25">
      <c r="H761" s="7"/>
    </row>
    <row r="762" spans="8:8" x14ac:dyDescent="0.25">
      <c r="H762" s="7"/>
    </row>
    <row r="763" spans="8:8" x14ac:dyDescent="0.25">
      <c r="H763" s="7"/>
    </row>
    <row r="764" spans="8:8" x14ac:dyDescent="0.25">
      <c r="H764" s="7"/>
    </row>
    <row r="765" spans="8:8" x14ac:dyDescent="0.25">
      <c r="H765" s="7"/>
    </row>
    <row r="766" spans="8:8" x14ac:dyDescent="0.25">
      <c r="H766" s="7"/>
    </row>
    <row r="767" spans="8:8" x14ac:dyDescent="0.25">
      <c r="H767" s="7"/>
    </row>
    <row r="768" spans="8:8" x14ac:dyDescent="0.25">
      <c r="H768" s="7"/>
    </row>
    <row r="769" spans="8:8" x14ac:dyDescent="0.25">
      <c r="H769" s="7"/>
    </row>
    <row r="770" spans="8:8" x14ac:dyDescent="0.25">
      <c r="H770" s="7"/>
    </row>
    <row r="771" spans="8:8" x14ac:dyDescent="0.25">
      <c r="H771" s="7"/>
    </row>
    <row r="772" spans="8:8" x14ac:dyDescent="0.25">
      <c r="H772" s="7"/>
    </row>
    <row r="773" spans="8:8" x14ac:dyDescent="0.25">
      <c r="H773" s="7"/>
    </row>
    <row r="774" spans="8:8" x14ac:dyDescent="0.25">
      <c r="H774" s="7"/>
    </row>
    <row r="775" spans="8:8" x14ac:dyDescent="0.25">
      <c r="H775" s="7"/>
    </row>
    <row r="776" spans="8:8" x14ac:dyDescent="0.25">
      <c r="H776" s="7"/>
    </row>
    <row r="777" spans="8:8" x14ac:dyDescent="0.25">
      <c r="H777" s="7"/>
    </row>
    <row r="778" spans="8:8" x14ac:dyDescent="0.25">
      <c r="H778" s="7"/>
    </row>
    <row r="779" spans="8:8" x14ac:dyDescent="0.25">
      <c r="H779" s="7"/>
    </row>
    <row r="780" spans="8:8" x14ac:dyDescent="0.25">
      <c r="H780" s="7"/>
    </row>
    <row r="781" spans="8:8" x14ac:dyDescent="0.25">
      <c r="H781" s="7"/>
    </row>
    <row r="782" spans="8:8" x14ac:dyDescent="0.25">
      <c r="H782" s="7"/>
    </row>
    <row r="783" spans="8:8" x14ac:dyDescent="0.25">
      <c r="H783" s="7"/>
    </row>
    <row r="784" spans="8:8" x14ac:dyDescent="0.25">
      <c r="H784" s="7"/>
    </row>
    <row r="785" spans="8:8" x14ac:dyDescent="0.25">
      <c r="H785" s="7"/>
    </row>
    <row r="786" spans="8:8" x14ac:dyDescent="0.25">
      <c r="H786" s="7"/>
    </row>
    <row r="787" spans="8:8" x14ac:dyDescent="0.25">
      <c r="H787" s="7"/>
    </row>
    <row r="788" spans="8:8" x14ac:dyDescent="0.25">
      <c r="H788" s="7"/>
    </row>
    <row r="789" spans="8:8" x14ac:dyDescent="0.25">
      <c r="H789" s="7"/>
    </row>
    <row r="790" spans="8:8" x14ac:dyDescent="0.25">
      <c r="H790" s="7"/>
    </row>
    <row r="791" spans="8:8" x14ac:dyDescent="0.25">
      <c r="H791" s="7"/>
    </row>
    <row r="792" spans="8:8" x14ac:dyDescent="0.25">
      <c r="H792" s="7"/>
    </row>
    <row r="793" spans="8:8" x14ac:dyDescent="0.25">
      <c r="H793" s="7"/>
    </row>
    <row r="794" spans="8:8" x14ac:dyDescent="0.25">
      <c r="H794" s="7"/>
    </row>
    <row r="795" spans="8:8" x14ac:dyDescent="0.25">
      <c r="H795" s="7"/>
    </row>
    <row r="796" spans="8:8" x14ac:dyDescent="0.25">
      <c r="H796" s="7"/>
    </row>
    <row r="797" spans="8:8" x14ac:dyDescent="0.25">
      <c r="H797" s="7"/>
    </row>
    <row r="798" spans="8:8" x14ac:dyDescent="0.25">
      <c r="H798" s="7"/>
    </row>
    <row r="799" spans="8:8" x14ac:dyDescent="0.25">
      <c r="H799" s="7"/>
    </row>
    <row r="800" spans="8:8" x14ac:dyDescent="0.25">
      <c r="H800" s="7"/>
    </row>
    <row r="801" spans="8:8" x14ac:dyDescent="0.25">
      <c r="H801" s="7"/>
    </row>
    <row r="802" spans="8:8" x14ac:dyDescent="0.25">
      <c r="H802" s="7"/>
    </row>
    <row r="803" spans="8:8" x14ac:dyDescent="0.25">
      <c r="H803" s="7"/>
    </row>
    <row r="804" spans="8:8" x14ac:dyDescent="0.25">
      <c r="H804" s="7"/>
    </row>
    <row r="805" spans="8:8" x14ac:dyDescent="0.25">
      <c r="H805" s="7"/>
    </row>
    <row r="806" spans="8:8" x14ac:dyDescent="0.25">
      <c r="H806" s="7"/>
    </row>
    <row r="807" spans="8:8" x14ac:dyDescent="0.25">
      <c r="H807" s="7"/>
    </row>
    <row r="808" spans="8:8" x14ac:dyDescent="0.25">
      <c r="H808" s="7"/>
    </row>
    <row r="809" spans="8:8" x14ac:dyDescent="0.25">
      <c r="H809" s="7"/>
    </row>
    <row r="810" spans="8:8" x14ac:dyDescent="0.25">
      <c r="H810" s="7"/>
    </row>
    <row r="811" spans="8:8" x14ac:dyDescent="0.25">
      <c r="H811" s="7"/>
    </row>
    <row r="812" spans="8:8" x14ac:dyDescent="0.25">
      <c r="H812" s="7"/>
    </row>
    <row r="813" spans="8:8" x14ac:dyDescent="0.25">
      <c r="H813" s="7"/>
    </row>
  </sheetData>
  <mergeCells count="10">
    <mergeCell ref="B42:B43"/>
    <mergeCell ref="B46:B48"/>
    <mergeCell ref="B2:B4"/>
    <mergeCell ref="C2:C4"/>
    <mergeCell ref="B6:B36"/>
    <mergeCell ref="C6:C36"/>
    <mergeCell ref="B38:B39"/>
    <mergeCell ref="C38:C39"/>
    <mergeCell ref="C41:C43"/>
    <mergeCell ref="C45:C48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S36"/>
  <sheetViews>
    <sheetView zoomScaleNormal="100" workbookViewId="0">
      <selection activeCell="D11" sqref="D11"/>
    </sheetView>
  </sheetViews>
  <sheetFormatPr defaultRowHeight="15" x14ac:dyDescent="0.25"/>
  <cols>
    <col min="1" max="1" width="3.140625" customWidth="1"/>
    <col min="2" max="2" width="17.42578125" customWidth="1"/>
    <col min="3" max="3" width="18.42578125" customWidth="1"/>
    <col min="4" max="4" width="16" customWidth="1"/>
    <col min="5" max="5" width="20.7109375" style="3" customWidth="1"/>
    <col min="6" max="6" width="13.7109375" style="3" customWidth="1"/>
    <col min="7" max="7" width="14.28515625" style="7" customWidth="1"/>
    <col min="8" max="8" width="11" customWidth="1"/>
    <col min="9" max="11" width="13.42578125" customWidth="1"/>
    <col min="12" max="12" width="11.140625" customWidth="1"/>
    <col min="13" max="13" width="12.28515625" customWidth="1"/>
    <col min="14" max="14" width="13.140625" customWidth="1"/>
    <col min="15" max="15" width="12.85546875" customWidth="1"/>
    <col min="16" max="16" width="13" customWidth="1"/>
    <col min="17" max="17" width="14" customWidth="1"/>
    <col min="18" max="23" width="14.28515625" customWidth="1"/>
    <col min="24" max="24" width="16.42578125" customWidth="1"/>
    <col min="25" max="25" width="15" customWidth="1"/>
  </cols>
  <sheetData>
    <row r="1" spans="1:43" ht="29.25" customHeight="1" x14ac:dyDescent="0.3">
      <c r="A1" s="162" t="s">
        <v>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43" s="7" customFormat="1" ht="29.25" customHeight="1" x14ac:dyDescent="0.3">
      <c r="A2" s="163" t="s">
        <v>105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43" ht="15" customHeight="1" x14ac:dyDescent="0.25">
      <c r="A3" s="164" t="s">
        <v>36</v>
      </c>
      <c r="B3" s="159" t="s">
        <v>37</v>
      </c>
      <c r="C3" s="164" t="s">
        <v>38</v>
      </c>
      <c r="D3" s="165" t="s">
        <v>46</v>
      </c>
      <c r="E3" s="159" t="s">
        <v>3</v>
      </c>
      <c r="F3" s="166" t="s">
        <v>66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8"/>
      <c r="Y3" s="169" t="s">
        <v>72</v>
      </c>
    </row>
    <row r="4" spans="1:43" ht="30" customHeight="1" x14ac:dyDescent="0.25">
      <c r="A4" s="164"/>
      <c r="B4" s="160"/>
      <c r="C4" s="164"/>
      <c r="D4" s="165"/>
      <c r="E4" s="160"/>
      <c r="F4" s="165" t="s">
        <v>79</v>
      </c>
      <c r="G4" s="159" t="s">
        <v>80</v>
      </c>
      <c r="H4" s="165" t="s">
        <v>58</v>
      </c>
      <c r="I4" s="159" t="s">
        <v>55</v>
      </c>
      <c r="J4" s="159" t="s">
        <v>54</v>
      </c>
      <c r="K4" s="159" t="s">
        <v>94</v>
      </c>
      <c r="L4" s="174" t="s">
        <v>86</v>
      </c>
      <c r="M4" s="172" t="s">
        <v>85</v>
      </c>
      <c r="N4" s="172" t="s">
        <v>84</v>
      </c>
      <c r="O4" s="172" t="s">
        <v>82</v>
      </c>
      <c r="P4" s="172" t="s">
        <v>83</v>
      </c>
      <c r="Q4" s="172" t="s">
        <v>95</v>
      </c>
      <c r="R4" s="172" t="s">
        <v>96</v>
      </c>
      <c r="S4" s="172" t="s">
        <v>98</v>
      </c>
      <c r="T4" s="172" t="s">
        <v>101</v>
      </c>
      <c r="U4" s="172" t="s">
        <v>102</v>
      </c>
      <c r="V4" s="172" t="s">
        <v>103</v>
      </c>
      <c r="W4" s="172" t="s">
        <v>104</v>
      </c>
      <c r="X4" s="172" t="s">
        <v>2</v>
      </c>
      <c r="Y4" s="170"/>
    </row>
    <row r="5" spans="1:43" ht="24.75" customHeight="1" x14ac:dyDescent="0.25">
      <c r="A5" s="164"/>
      <c r="B5" s="161"/>
      <c r="C5" s="164"/>
      <c r="D5" s="165"/>
      <c r="E5" s="161"/>
      <c r="F5" s="165"/>
      <c r="G5" s="161"/>
      <c r="H5" s="165"/>
      <c r="I5" s="161"/>
      <c r="J5" s="161"/>
      <c r="K5" s="161"/>
      <c r="L5" s="174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1"/>
    </row>
    <row r="6" spans="1:43" ht="26.25" x14ac:dyDescent="0.25">
      <c r="A6" s="175" t="s">
        <v>115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7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22"/>
    </row>
    <row r="7" spans="1:43" s="1" customFormat="1" ht="28.5" x14ac:dyDescent="0.25">
      <c r="A7" s="148">
        <v>1</v>
      </c>
      <c r="B7" s="159" t="s">
        <v>116</v>
      </c>
      <c r="C7" s="85" t="s">
        <v>11</v>
      </c>
      <c r="D7" s="77"/>
      <c r="E7" s="21">
        <v>2000</v>
      </c>
      <c r="F7" s="78"/>
      <c r="G7" s="29"/>
      <c r="H7" s="29">
        <v>1294</v>
      </c>
      <c r="I7" s="29"/>
      <c r="J7" s="29">
        <v>537.83000000000004</v>
      </c>
      <c r="K7" s="29"/>
      <c r="L7" s="86">
        <v>168.17</v>
      </c>
      <c r="M7" s="86"/>
      <c r="N7" s="86"/>
      <c r="O7" s="87"/>
      <c r="P7" s="87"/>
      <c r="Q7" s="87"/>
      <c r="R7" s="87"/>
      <c r="S7" s="87"/>
      <c r="T7" s="87"/>
      <c r="U7" s="87"/>
      <c r="V7" s="87"/>
      <c r="W7" s="87"/>
      <c r="X7" s="86">
        <f>F7+G7+H7+I7+K7+L7+M7+N7+O7+P7+Q7+R7+S7+T7+U7+V7+W7+J7</f>
        <v>2000</v>
      </c>
      <c r="Y7" s="38">
        <f t="shared" ref="Y7:Y33" si="0">D7+E7-X7</f>
        <v>0</v>
      </c>
    </row>
    <row r="8" spans="1:43" ht="42.75" x14ac:dyDescent="0.25">
      <c r="A8" s="149"/>
      <c r="B8" s="160"/>
      <c r="C8" s="85" t="s">
        <v>22</v>
      </c>
      <c r="D8" s="38"/>
      <c r="E8" s="23">
        <v>30000</v>
      </c>
      <c r="F8" s="78"/>
      <c r="G8" s="29"/>
      <c r="H8" s="29"/>
      <c r="I8" s="29"/>
      <c r="J8" s="29"/>
      <c r="K8" s="29">
        <v>12079.45</v>
      </c>
      <c r="L8" s="86"/>
      <c r="M8" s="86"/>
      <c r="N8" s="86">
        <v>10000</v>
      </c>
      <c r="O8" s="86"/>
      <c r="P8" s="87"/>
      <c r="Q8" s="86">
        <v>7920.55</v>
      </c>
      <c r="R8" s="86"/>
      <c r="S8" s="86"/>
      <c r="T8" s="86"/>
      <c r="U8" s="86"/>
      <c r="V8" s="86"/>
      <c r="W8" s="86"/>
      <c r="X8" s="86">
        <f t="shared" ref="X8:X25" si="1">F8+G8+H8+I8+K8+L8+M8+N8+O8+P8+Q8+R8+S8+T8+U8+V8+W8+J8</f>
        <v>30000</v>
      </c>
      <c r="Y8" s="38">
        <f t="shared" si="0"/>
        <v>0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81" customFormat="1" ht="42.75" x14ac:dyDescent="0.25">
      <c r="A9" s="149"/>
      <c r="B9" s="160"/>
      <c r="C9" s="85" t="s">
        <v>75</v>
      </c>
      <c r="D9" s="79"/>
      <c r="E9" s="23">
        <v>1000</v>
      </c>
      <c r="F9" s="78"/>
      <c r="G9" s="29"/>
      <c r="H9" s="29"/>
      <c r="I9" s="29"/>
      <c r="J9" s="29"/>
      <c r="K9" s="29"/>
      <c r="L9" s="86"/>
      <c r="M9" s="86"/>
      <c r="N9" s="86"/>
      <c r="O9" s="86">
        <v>1000</v>
      </c>
      <c r="P9" s="87"/>
      <c r="Q9" s="87"/>
      <c r="R9" s="87"/>
      <c r="S9" s="87"/>
      <c r="T9" s="87"/>
      <c r="U9" s="87"/>
      <c r="V9" s="87"/>
      <c r="W9" s="87"/>
      <c r="X9" s="86">
        <f t="shared" si="1"/>
        <v>1000</v>
      </c>
      <c r="Y9" s="38">
        <f t="shared" si="0"/>
        <v>0</v>
      </c>
    </row>
    <row r="10" spans="1:43" s="81" customFormat="1" ht="28.5" x14ac:dyDescent="0.25">
      <c r="A10" s="149"/>
      <c r="B10" s="160"/>
      <c r="C10" s="85" t="s">
        <v>90</v>
      </c>
      <c r="D10" s="38"/>
      <c r="E10" s="23">
        <v>0</v>
      </c>
      <c r="F10" s="78"/>
      <c r="G10" s="29"/>
      <c r="H10" s="29"/>
      <c r="I10" s="29"/>
      <c r="J10" s="29"/>
      <c r="K10" s="29"/>
      <c r="L10" s="87"/>
      <c r="M10" s="86"/>
      <c r="N10" s="86"/>
      <c r="O10" s="87"/>
      <c r="P10" s="87"/>
      <c r="Q10" s="86"/>
      <c r="R10" s="86"/>
      <c r="S10" s="86"/>
      <c r="T10" s="86"/>
      <c r="U10" s="86"/>
      <c r="V10" s="86"/>
      <c r="W10" s="86"/>
      <c r="X10" s="86">
        <f t="shared" si="1"/>
        <v>0</v>
      </c>
      <c r="Y10" s="38">
        <f t="shared" si="0"/>
        <v>0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81" customFormat="1" ht="42.75" x14ac:dyDescent="0.25">
      <c r="A11" s="149"/>
      <c r="B11" s="160"/>
      <c r="C11" s="98" t="s">
        <v>76</v>
      </c>
      <c r="D11" s="99">
        <v>2659.82</v>
      </c>
      <c r="E11" s="96">
        <v>20000</v>
      </c>
      <c r="F11" s="99"/>
      <c r="G11" s="97"/>
      <c r="H11" s="101"/>
      <c r="I11" s="97"/>
      <c r="J11" s="97"/>
      <c r="K11" s="97"/>
      <c r="L11" s="100"/>
      <c r="M11" s="97">
        <v>1684.5</v>
      </c>
      <c r="N11" s="100"/>
      <c r="O11" s="101"/>
      <c r="P11" s="101"/>
      <c r="Q11" s="100"/>
      <c r="R11" s="101"/>
      <c r="S11" s="100"/>
      <c r="T11" s="100"/>
      <c r="U11" s="100"/>
      <c r="V11" s="100"/>
      <c r="W11" s="100"/>
      <c r="X11" s="86">
        <f t="shared" si="1"/>
        <v>1684.5</v>
      </c>
      <c r="Y11" s="29">
        <f t="shared" si="0"/>
        <v>20975.32</v>
      </c>
    </row>
    <row r="12" spans="1:43" s="81" customFormat="1" ht="28.5" x14ac:dyDescent="0.25">
      <c r="A12" s="149"/>
      <c r="B12" s="160"/>
      <c r="C12" s="85" t="s">
        <v>77</v>
      </c>
      <c r="D12" s="38">
        <v>20455.64</v>
      </c>
      <c r="E12" s="23">
        <v>19430</v>
      </c>
      <c r="F12" s="83"/>
      <c r="G12" s="29"/>
      <c r="H12" s="29"/>
      <c r="I12" s="87"/>
      <c r="J12" s="87"/>
      <c r="K12" s="87"/>
      <c r="L12" s="29"/>
      <c r="M12" s="86"/>
      <c r="N12" s="86"/>
      <c r="O12" s="87"/>
      <c r="P12" s="87"/>
      <c r="Q12" s="92"/>
      <c r="R12" s="92">
        <v>39885.64</v>
      </c>
      <c r="S12" s="92"/>
      <c r="T12" s="92"/>
      <c r="U12" s="92"/>
      <c r="V12" s="92"/>
      <c r="W12" s="92"/>
      <c r="X12" s="86">
        <f t="shared" si="1"/>
        <v>39885.64</v>
      </c>
      <c r="Y12" s="56">
        <f t="shared" si="0"/>
        <v>0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1" customFormat="1" ht="42.75" x14ac:dyDescent="0.25">
      <c r="A13" s="115"/>
      <c r="B13" s="115"/>
      <c r="C13" s="85" t="s">
        <v>81</v>
      </c>
      <c r="D13" s="38">
        <v>46973.98</v>
      </c>
      <c r="E13" s="23">
        <v>18418</v>
      </c>
      <c r="F13" s="78"/>
      <c r="G13" s="78"/>
      <c r="H13" s="78"/>
      <c r="I13" s="29"/>
      <c r="J13" s="29"/>
      <c r="K13" s="29"/>
      <c r="L13" s="86"/>
      <c r="M13" s="86"/>
      <c r="N13" s="86"/>
      <c r="O13" s="86"/>
      <c r="P13" s="86"/>
      <c r="Q13" s="92"/>
      <c r="R13" s="92">
        <v>65168.959999999999</v>
      </c>
      <c r="S13" s="92"/>
      <c r="T13" s="92"/>
      <c r="U13" s="92"/>
      <c r="V13" s="92"/>
      <c r="W13" s="92"/>
      <c r="X13" s="86">
        <f t="shared" si="1"/>
        <v>65168.959999999999</v>
      </c>
      <c r="Y13" s="56">
        <f t="shared" si="0"/>
        <v>223.02000000000407</v>
      </c>
    </row>
    <row r="14" spans="1:43" s="81" customFormat="1" ht="57" x14ac:dyDescent="0.25">
      <c r="A14" s="115"/>
      <c r="B14" s="115"/>
      <c r="C14" s="85" t="s">
        <v>91</v>
      </c>
      <c r="D14" s="38"/>
      <c r="E14" s="23">
        <v>0</v>
      </c>
      <c r="F14" s="78"/>
      <c r="G14" s="78"/>
      <c r="H14" s="78"/>
      <c r="I14" s="29"/>
      <c r="J14" s="29"/>
      <c r="K14" s="29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>
        <f t="shared" si="1"/>
        <v>0</v>
      </c>
      <c r="Y14" s="38">
        <f t="shared" si="0"/>
        <v>0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43" s="81" customFormat="1" ht="46.5" customHeight="1" x14ac:dyDescent="0.25">
      <c r="A15" s="115"/>
      <c r="B15" s="115"/>
      <c r="C15" s="85" t="s">
        <v>99</v>
      </c>
      <c r="D15" s="82"/>
      <c r="E15" s="88">
        <v>0</v>
      </c>
      <c r="F15" s="83"/>
      <c r="G15" s="83"/>
      <c r="H15" s="83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>
        <f t="shared" si="1"/>
        <v>0</v>
      </c>
      <c r="Y15" s="82">
        <f t="shared" si="0"/>
        <v>0</v>
      </c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43" s="81" customFormat="1" x14ac:dyDescent="0.25">
      <c r="A16" s="115"/>
      <c r="B16" s="115"/>
      <c r="C16" s="85" t="s">
        <v>93</v>
      </c>
      <c r="D16" s="82"/>
      <c r="E16" s="88">
        <v>0</v>
      </c>
      <c r="F16" s="83"/>
      <c r="G16" s="83"/>
      <c r="H16" s="83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>
        <f t="shared" si="1"/>
        <v>0</v>
      </c>
      <c r="Y16" s="82">
        <f t="shared" si="0"/>
        <v>0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81" customFormat="1" ht="42.75" x14ac:dyDescent="0.25">
      <c r="A17" s="115"/>
      <c r="B17" s="115"/>
      <c r="C17" s="85" t="s">
        <v>100</v>
      </c>
      <c r="D17" s="82"/>
      <c r="E17" s="88">
        <v>0</v>
      </c>
      <c r="F17" s="83"/>
      <c r="G17" s="83"/>
      <c r="H17" s="83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>
        <f t="shared" si="1"/>
        <v>0</v>
      </c>
      <c r="Y17" s="82">
        <f t="shared" si="0"/>
        <v>0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81" customFormat="1" ht="28.5" x14ac:dyDescent="0.25">
      <c r="A18" s="115"/>
      <c r="B18" s="115"/>
      <c r="C18" s="85" t="s">
        <v>108</v>
      </c>
      <c r="D18" s="82"/>
      <c r="E18" s="88">
        <v>0</v>
      </c>
      <c r="F18" s="83"/>
      <c r="G18" s="83"/>
      <c r="H18" s="83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>
        <f t="shared" si="1"/>
        <v>0</v>
      </c>
      <c r="Y18" s="82">
        <f t="shared" si="0"/>
        <v>0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81" customFormat="1" ht="42.75" x14ac:dyDescent="0.25">
      <c r="A19" s="115"/>
      <c r="B19" s="115"/>
      <c r="C19" s="85" t="s">
        <v>109</v>
      </c>
      <c r="D19" s="82"/>
      <c r="E19" s="88">
        <v>0</v>
      </c>
      <c r="F19" s="83"/>
      <c r="G19" s="83"/>
      <c r="H19" s="83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>
        <f t="shared" si="1"/>
        <v>0</v>
      </c>
      <c r="Y19" s="82">
        <f t="shared" si="0"/>
        <v>0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81" customFormat="1" x14ac:dyDescent="0.25">
      <c r="A20" s="115"/>
      <c r="B20" s="115"/>
      <c r="C20" s="85" t="s">
        <v>106</v>
      </c>
      <c r="D20" s="82">
        <v>6240.82</v>
      </c>
      <c r="E20" s="88">
        <v>0</v>
      </c>
      <c r="F20" s="83"/>
      <c r="G20" s="83"/>
      <c r="H20" s="83"/>
      <c r="I20" s="86"/>
      <c r="J20" s="86"/>
      <c r="K20" s="86"/>
      <c r="L20" s="86"/>
      <c r="M20" s="86"/>
      <c r="N20" s="86"/>
      <c r="O20" s="86"/>
      <c r="P20" s="86"/>
      <c r="Q20" s="86">
        <v>6240.82</v>
      </c>
      <c r="R20" s="86"/>
      <c r="S20" s="86"/>
      <c r="T20" s="86"/>
      <c r="U20" s="86"/>
      <c r="V20" s="86"/>
      <c r="W20" s="86"/>
      <c r="X20" s="86">
        <f t="shared" si="1"/>
        <v>6240.82</v>
      </c>
      <c r="Y20" s="82">
        <f t="shared" si="0"/>
        <v>0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81" customFormat="1" ht="28.5" x14ac:dyDescent="0.25">
      <c r="A21" s="115"/>
      <c r="B21" s="115"/>
      <c r="C21" s="85" t="s">
        <v>70</v>
      </c>
      <c r="D21" s="82"/>
      <c r="E21" s="88">
        <v>1056</v>
      </c>
      <c r="F21" s="83"/>
      <c r="G21" s="83"/>
      <c r="H21" s="83">
        <v>806</v>
      </c>
      <c r="I21" s="86"/>
      <c r="J21" s="86"/>
      <c r="K21" s="86"/>
      <c r="L21" s="86"/>
      <c r="M21" s="86"/>
      <c r="N21" s="86"/>
      <c r="O21" s="86">
        <v>250</v>
      </c>
      <c r="P21" s="86"/>
      <c r="Q21" s="86"/>
      <c r="R21" s="86"/>
      <c r="S21" s="86"/>
      <c r="T21" s="86"/>
      <c r="U21" s="86"/>
      <c r="V21" s="86"/>
      <c r="W21" s="86"/>
      <c r="X21" s="86">
        <f t="shared" si="1"/>
        <v>1056</v>
      </c>
      <c r="Y21" s="82">
        <f t="shared" si="0"/>
        <v>0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81" customFormat="1" ht="28.5" x14ac:dyDescent="0.25">
      <c r="A22" s="115"/>
      <c r="B22" s="115"/>
      <c r="C22" s="85" t="s">
        <v>107</v>
      </c>
      <c r="D22" s="82"/>
      <c r="E22" s="88">
        <v>10000</v>
      </c>
      <c r="F22" s="83"/>
      <c r="G22" s="83"/>
      <c r="H22" s="83"/>
      <c r="I22" s="86"/>
      <c r="J22" s="86"/>
      <c r="K22" s="86"/>
      <c r="L22" s="86"/>
      <c r="M22" s="86"/>
      <c r="N22" s="86"/>
      <c r="O22" s="86"/>
      <c r="P22" s="86"/>
      <c r="Q22" s="86">
        <v>10000</v>
      </c>
      <c r="R22" s="86"/>
      <c r="S22" s="86"/>
      <c r="T22" s="86"/>
      <c r="U22" s="86"/>
      <c r="V22" s="86"/>
      <c r="W22" s="86"/>
      <c r="X22" s="86">
        <f t="shared" si="1"/>
        <v>10000</v>
      </c>
      <c r="Y22" s="82">
        <f t="shared" si="0"/>
        <v>0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81" customFormat="1" ht="42.75" x14ac:dyDescent="0.25">
      <c r="A23" s="115"/>
      <c r="B23" s="115"/>
      <c r="C23" s="85" t="s">
        <v>114</v>
      </c>
      <c r="D23" s="82">
        <v>8000</v>
      </c>
      <c r="E23" s="88">
        <v>0</v>
      </c>
      <c r="F23" s="83"/>
      <c r="G23" s="83"/>
      <c r="H23" s="83"/>
      <c r="I23" s="86"/>
      <c r="J23" s="86"/>
      <c r="K23" s="86"/>
      <c r="L23" s="86"/>
      <c r="M23" s="86"/>
      <c r="N23" s="86"/>
      <c r="O23" s="86"/>
      <c r="P23" s="86"/>
      <c r="Q23" s="86">
        <v>8000</v>
      </c>
      <c r="R23" s="86"/>
      <c r="S23" s="86"/>
      <c r="T23" s="86"/>
      <c r="U23" s="86"/>
      <c r="V23" s="86"/>
      <c r="W23" s="86"/>
      <c r="X23" s="86">
        <f t="shared" si="1"/>
        <v>8000</v>
      </c>
      <c r="Y23" s="82">
        <f t="shared" si="0"/>
        <v>0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81" customFormat="1" ht="28.5" x14ac:dyDescent="0.25">
      <c r="A24" s="115"/>
      <c r="B24" s="115"/>
      <c r="C24" s="85" t="s">
        <v>113</v>
      </c>
      <c r="D24" s="82">
        <v>50000</v>
      </c>
      <c r="E24" s="88">
        <v>0</v>
      </c>
      <c r="F24" s="83"/>
      <c r="G24" s="83"/>
      <c r="H24" s="83"/>
      <c r="I24" s="86"/>
      <c r="J24" s="86"/>
      <c r="K24" s="86"/>
      <c r="L24" s="86"/>
      <c r="M24" s="86"/>
      <c r="N24" s="86"/>
      <c r="O24" s="86"/>
      <c r="P24" s="86"/>
      <c r="Q24" s="86">
        <v>23840.55</v>
      </c>
      <c r="R24" s="86">
        <v>26159.45</v>
      </c>
      <c r="S24" s="86"/>
      <c r="T24" s="86"/>
      <c r="U24" s="86"/>
      <c r="V24" s="86"/>
      <c r="W24" s="86"/>
      <c r="X24" s="86">
        <f t="shared" si="1"/>
        <v>50000</v>
      </c>
      <c r="Y24" s="82">
        <f t="shared" si="0"/>
        <v>0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81" customFormat="1" x14ac:dyDescent="0.25">
      <c r="A25" s="115"/>
      <c r="B25" s="115"/>
      <c r="C25" s="85" t="s">
        <v>112</v>
      </c>
      <c r="D25" s="82">
        <v>5000</v>
      </c>
      <c r="E25" s="88">
        <v>0</v>
      </c>
      <c r="F25" s="83">
        <v>2173</v>
      </c>
      <c r="G25" s="83"/>
      <c r="H25" s="83"/>
      <c r="I25" s="86"/>
      <c r="J25" s="86"/>
      <c r="K25" s="86"/>
      <c r="L25" s="86">
        <v>1050.07</v>
      </c>
      <c r="M25" s="86"/>
      <c r="N25" s="86"/>
      <c r="O25" s="86"/>
      <c r="P25" s="86"/>
      <c r="Q25" s="86">
        <v>1776.93</v>
      </c>
      <c r="R25" s="86"/>
      <c r="S25" s="86"/>
      <c r="T25" s="86"/>
      <c r="U25" s="86"/>
      <c r="V25" s="86"/>
      <c r="W25" s="86"/>
      <c r="X25" s="86">
        <f t="shared" si="1"/>
        <v>5000</v>
      </c>
      <c r="Y25" s="82">
        <f t="shared" si="0"/>
        <v>0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81" customFormat="1" x14ac:dyDescent="0.25">
      <c r="A26" s="115"/>
      <c r="B26" s="115"/>
      <c r="C26" s="85" t="s">
        <v>117</v>
      </c>
      <c r="D26" s="82"/>
      <c r="E26" s="88">
        <v>30000</v>
      </c>
      <c r="F26" s="83"/>
      <c r="G26" s="83"/>
      <c r="H26" s="83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2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81" customFormat="1" ht="42.75" x14ac:dyDescent="0.25">
      <c r="A27" s="115"/>
      <c r="B27" s="115"/>
      <c r="C27" s="85" t="s">
        <v>118</v>
      </c>
      <c r="D27" s="82"/>
      <c r="E27" s="88">
        <v>4000</v>
      </c>
      <c r="F27" s="83"/>
      <c r="G27" s="83"/>
      <c r="H27" s="83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2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81" customFormat="1" ht="28.5" x14ac:dyDescent="0.25">
      <c r="A28" s="115"/>
      <c r="B28" s="115"/>
      <c r="C28" s="85" t="s">
        <v>119</v>
      </c>
      <c r="D28" s="82">
        <v>0</v>
      </c>
      <c r="E28" s="88">
        <v>30000</v>
      </c>
      <c r="F28" s="83"/>
      <c r="G28" s="83"/>
      <c r="H28" s="83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2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81" customFormat="1" ht="42.75" x14ac:dyDescent="0.25">
      <c r="A29" s="115"/>
      <c r="B29" s="115"/>
      <c r="C29" s="85" t="s">
        <v>120</v>
      </c>
      <c r="D29" s="82"/>
      <c r="E29" s="88">
        <v>50000</v>
      </c>
      <c r="F29" s="83"/>
      <c r="G29" s="83"/>
      <c r="H29" s="83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2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81" customFormat="1" ht="28.5" x14ac:dyDescent="0.25">
      <c r="A30" s="115"/>
      <c r="B30" s="115"/>
      <c r="C30" s="85" t="s">
        <v>121</v>
      </c>
      <c r="D30" s="82"/>
      <c r="E30" s="88">
        <v>1500</v>
      </c>
      <c r="F30" s="83"/>
      <c r="G30" s="83"/>
      <c r="H30" s="83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2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81" customFormat="1" ht="28.5" x14ac:dyDescent="0.25">
      <c r="A31" s="115"/>
      <c r="B31" s="115"/>
      <c r="C31" s="85" t="s">
        <v>122</v>
      </c>
      <c r="D31" s="82"/>
      <c r="E31" s="88">
        <v>18000</v>
      </c>
      <c r="F31" s="83"/>
      <c r="G31" s="83"/>
      <c r="H31" s="83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2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81" customFormat="1" ht="18" customHeight="1" x14ac:dyDescent="0.25">
      <c r="A32" s="62" t="s">
        <v>7</v>
      </c>
      <c r="B32" s="63"/>
      <c r="C32" s="51"/>
      <c r="D32" s="71">
        <f>SUM(D7:D31)</f>
        <v>139330.26</v>
      </c>
      <c r="E32" s="64">
        <f>SUM(E7:E31)</f>
        <v>235404</v>
      </c>
      <c r="F32" s="72">
        <f t="shared" ref="F32:M32" si="2">SUM(F7:F25)</f>
        <v>2173</v>
      </c>
      <c r="G32" s="72">
        <f t="shared" si="2"/>
        <v>0</v>
      </c>
      <c r="H32" s="72">
        <f t="shared" si="2"/>
        <v>2100</v>
      </c>
      <c r="I32" s="72">
        <f t="shared" si="2"/>
        <v>0</v>
      </c>
      <c r="J32" s="72">
        <f t="shared" si="2"/>
        <v>537.83000000000004</v>
      </c>
      <c r="K32" s="72">
        <f t="shared" si="2"/>
        <v>12079.45</v>
      </c>
      <c r="L32" s="72">
        <f t="shared" si="2"/>
        <v>1218.24</v>
      </c>
      <c r="M32" s="72">
        <f t="shared" si="2"/>
        <v>1684.5</v>
      </c>
      <c r="N32" s="72">
        <f>SUM(N6:N25)</f>
        <v>10000</v>
      </c>
      <c r="O32" s="72">
        <f>SUM(O7:O25)</f>
        <v>1250</v>
      </c>
      <c r="P32" s="72">
        <f>SUM(P7:P25)</f>
        <v>0</v>
      </c>
      <c r="Q32" s="72">
        <f>SUM(Q6:Q25)</f>
        <v>57778.85</v>
      </c>
      <c r="R32" s="72">
        <f>SUM(R7:R25)</f>
        <v>131214.05000000002</v>
      </c>
      <c r="S32" s="72">
        <f>SUM(S6:S25)</f>
        <v>0</v>
      </c>
      <c r="T32" s="72">
        <f>SUM(T6:T25)</f>
        <v>0</v>
      </c>
      <c r="U32" s="72">
        <f>SUM(U6:U25)</f>
        <v>0</v>
      </c>
      <c r="V32" s="72">
        <f>SUM(V7:V25)</f>
        <v>0</v>
      </c>
      <c r="W32" s="72">
        <f>SUM(W6:W25)</f>
        <v>0</v>
      </c>
      <c r="X32" s="100">
        <f>SUM(X7:X31)</f>
        <v>220035.92</v>
      </c>
      <c r="Y32" s="71">
        <f>D32+E32-X32</f>
        <v>154698.34</v>
      </c>
    </row>
    <row r="33" spans="1:175" s="81" customFormat="1" ht="42.75" x14ac:dyDescent="0.3">
      <c r="A33" s="114">
        <v>2</v>
      </c>
      <c r="B33" s="114" t="s">
        <v>1</v>
      </c>
      <c r="C33" s="85" t="s">
        <v>78</v>
      </c>
      <c r="D33" s="79"/>
      <c r="E33" s="23">
        <v>10608</v>
      </c>
      <c r="F33" s="23"/>
      <c r="G33" s="29"/>
      <c r="H33" s="89"/>
      <c r="I33" s="89"/>
      <c r="J33" s="89"/>
      <c r="K33" s="89"/>
      <c r="L33" s="90"/>
      <c r="M33" s="90"/>
      <c r="N33" s="90"/>
      <c r="O33" s="90"/>
      <c r="P33" s="90"/>
      <c r="Q33" s="90"/>
      <c r="R33" s="90"/>
      <c r="S33" s="102">
        <v>10608</v>
      </c>
      <c r="T33" s="102"/>
      <c r="U33" s="102"/>
      <c r="V33" s="102"/>
      <c r="W33" s="102"/>
      <c r="X33" s="112">
        <f>F33+G33+H33+I33+K33+L33+M33+N33+O33+P33+Q33+R33+S33+T33+U33+V33+W33+O33</f>
        <v>10608</v>
      </c>
      <c r="Y33" s="38">
        <f t="shared" si="0"/>
        <v>0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175" s="81" customFormat="1" ht="105" customHeight="1" x14ac:dyDescent="0.3">
      <c r="A34" s="114">
        <v>3</v>
      </c>
      <c r="B34" s="111" t="s">
        <v>110</v>
      </c>
      <c r="C34" s="104" t="s">
        <v>111</v>
      </c>
      <c r="D34" s="113">
        <v>21768.18</v>
      </c>
      <c r="E34" s="105">
        <v>0</v>
      </c>
      <c r="F34" s="105">
        <v>27090</v>
      </c>
      <c r="G34" s="106"/>
      <c r="H34" s="107"/>
      <c r="I34" s="107"/>
      <c r="J34" s="107"/>
      <c r="K34" s="107"/>
      <c r="L34" s="108"/>
      <c r="M34" s="108"/>
      <c r="N34" s="108"/>
      <c r="O34" s="108"/>
      <c r="P34" s="108"/>
      <c r="Q34" s="108"/>
      <c r="R34" s="108"/>
      <c r="S34" s="109"/>
      <c r="T34" s="109"/>
      <c r="U34" s="109"/>
      <c r="V34" s="109"/>
      <c r="W34" s="109"/>
      <c r="X34" s="110">
        <v>27090</v>
      </c>
      <c r="Y34" s="38">
        <f>D34-X34</f>
        <v>-5321.82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175" s="81" customFormat="1" ht="18.75" customHeight="1" x14ac:dyDescent="0.25">
      <c r="A35" s="65" t="s">
        <v>7</v>
      </c>
      <c r="B35" s="66"/>
      <c r="C35" s="67"/>
      <c r="D35" s="80">
        <v>21768.18</v>
      </c>
      <c r="E35" s="68">
        <f>E33</f>
        <v>10608</v>
      </c>
      <c r="F35" s="73">
        <f>F34</f>
        <v>27090</v>
      </c>
      <c r="G35" s="73"/>
      <c r="H35" s="73"/>
      <c r="I35" s="73"/>
      <c r="J35" s="73"/>
      <c r="K35" s="73"/>
      <c r="L35" s="74"/>
      <c r="M35" s="74"/>
      <c r="N35" s="74"/>
      <c r="O35" s="74"/>
      <c r="P35" s="74"/>
      <c r="Q35" s="74"/>
      <c r="R35" s="74"/>
      <c r="S35" s="103">
        <f>S33</f>
        <v>10608</v>
      </c>
      <c r="T35" s="103"/>
      <c r="U35" s="103"/>
      <c r="V35" s="103"/>
      <c r="W35" s="103"/>
      <c r="X35" s="84">
        <f>X33+X34</f>
        <v>37698</v>
      </c>
      <c r="Y35" s="71">
        <f>Y34</f>
        <v>-5321.82</v>
      </c>
    </row>
    <row r="36" spans="1:175" s="60" customFormat="1" ht="18.75" x14ac:dyDescent="0.3">
      <c r="A36" s="69" t="s">
        <v>73</v>
      </c>
      <c r="B36" s="69"/>
      <c r="C36" s="69"/>
      <c r="D36" s="75">
        <f>D32+D34</f>
        <v>161098.44</v>
      </c>
      <c r="E36" s="70">
        <f>E35+E32</f>
        <v>246012</v>
      </c>
      <c r="F36" s="76">
        <f>F32+F35</f>
        <v>29263</v>
      </c>
      <c r="G36" s="76">
        <f t="shared" ref="G36:S36" si="3">G32+G35</f>
        <v>0</v>
      </c>
      <c r="H36" s="76">
        <f t="shared" si="3"/>
        <v>2100</v>
      </c>
      <c r="I36" s="76">
        <f t="shared" si="3"/>
        <v>0</v>
      </c>
      <c r="J36" s="76"/>
      <c r="K36" s="76">
        <f t="shared" si="3"/>
        <v>12079.45</v>
      </c>
      <c r="L36" s="76">
        <f t="shared" si="3"/>
        <v>1218.24</v>
      </c>
      <c r="M36" s="76">
        <f t="shared" si="3"/>
        <v>1684.5</v>
      </c>
      <c r="N36" s="76">
        <f t="shared" si="3"/>
        <v>10000</v>
      </c>
      <c r="O36" s="76">
        <f t="shared" si="3"/>
        <v>1250</v>
      </c>
      <c r="P36" s="76">
        <f t="shared" si="3"/>
        <v>0</v>
      </c>
      <c r="Q36" s="76">
        <f t="shared" si="3"/>
        <v>57778.85</v>
      </c>
      <c r="R36" s="76">
        <f t="shared" si="3"/>
        <v>131214.05000000002</v>
      </c>
      <c r="S36" s="76">
        <f t="shared" si="3"/>
        <v>10608</v>
      </c>
      <c r="T36" s="76"/>
      <c r="U36" s="76"/>
      <c r="V36" s="76"/>
      <c r="W36" s="76"/>
      <c r="X36" s="70">
        <f>X32+X35</f>
        <v>257733.92</v>
      </c>
      <c r="Y36" s="75">
        <f>D36+E36-X36</f>
        <v>149376.51999999999</v>
      </c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</row>
  </sheetData>
  <mergeCells count="31">
    <mergeCell ref="A7:A12"/>
    <mergeCell ref="B7:B12"/>
    <mergeCell ref="S4:S5"/>
    <mergeCell ref="T4:T5"/>
    <mergeCell ref="G4:G5"/>
    <mergeCell ref="H4:H5"/>
    <mergeCell ref="I4:I5"/>
    <mergeCell ref="J4:J5"/>
    <mergeCell ref="K4:K5"/>
    <mergeCell ref="L4:L5"/>
    <mergeCell ref="O4:O5"/>
    <mergeCell ref="P4:P5"/>
    <mergeCell ref="Q4:Q5"/>
    <mergeCell ref="R4:R5"/>
    <mergeCell ref="A6:L6"/>
    <mergeCell ref="A1:Y1"/>
    <mergeCell ref="A2:Y2"/>
    <mergeCell ref="A3:A5"/>
    <mergeCell ref="B3:B5"/>
    <mergeCell ref="C3:C5"/>
    <mergeCell ref="D3:D5"/>
    <mergeCell ref="E3:E5"/>
    <mergeCell ref="F3:X3"/>
    <mergeCell ref="Y3:Y5"/>
    <mergeCell ref="F4:F5"/>
    <mergeCell ref="U4:U5"/>
    <mergeCell ref="V4:V5"/>
    <mergeCell ref="W4:W5"/>
    <mergeCell ref="X4:X5"/>
    <mergeCell ref="M4:M5"/>
    <mergeCell ref="N4:N5"/>
  </mergeCells>
  <pageMargins left="0.31496062992125984" right="0.31496062992125984" top="0.15748031496062992" bottom="0.35433070866141736" header="0.31496062992125984" footer="0.31496062992125984"/>
  <pageSetup paperSize="9" scale="35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M21"/>
  <sheetViews>
    <sheetView zoomScaleNormal="100" workbookViewId="0">
      <selection activeCell="C8" sqref="C8"/>
    </sheetView>
  </sheetViews>
  <sheetFormatPr defaultRowHeight="15" x14ac:dyDescent="0.25"/>
  <cols>
    <col min="1" max="1" width="3.140625" customWidth="1"/>
    <col min="2" max="2" width="17.42578125" customWidth="1"/>
    <col min="3" max="3" width="20" customWidth="1"/>
    <col min="4" max="4" width="16" customWidth="1"/>
    <col min="5" max="5" width="20.7109375" style="3" customWidth="1"/>
    <col min="6" max="6" width="13.7109375" style="3" customWidth="1"/>
    <col min="7" max="7" width="14.28515625" style="7" customWidth="1"/>
    <col min="8" max="8" width="11" customWidth="1"/>
    <col min="9" max="10" width="13.42578125" customWidth="1"/>
    <col min="11" max="11" width="11.140625" customWidth="1"/>
    <col min="12" max="12" width="12.28515625" customWidth="1"/>
    <col min="13" max="13" width="11.7109375" customWidth="1"/>
    <col min="14" max="14" width="12.85546875" customWidth="1"/>
    <col min="15" max="16" width="13" customWidth="1"/>
    <col min="17" max="17" width="14.28515625" customWidth="1"/>
    <col min="18" max="18" width="16.42578125" customWidth="1"/>
    <col min="19" max="19" width="15" customWidth="1"/>
  </cols>
  <sheetData>
    <row r="1" spans="1:37" ht="29.25" customHeight="1" x14ac:dyDescent="0.3">
      <c r="A1" s="162" t="s">
        <v>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</row>
    <row r="2" spans="1:37" s="7" customFormat="1" ht="29.25" customHeight="1" x14ac:dyDescent="0.3">
      <c r="A2" s="163" t="s">
        <v>89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</row>
    <row r="3" spans="1:37" ht="15" customHeight="1" x14ac:dyDescent="0.25">
      <c r="A3" s="164" t="s">
        <v>36</v>
      </c>
      <c r="B3" s="159" t="s">
        <v>37</v>
      </c>
      <c r="C3" s="164" t="s">
        <v>38</v>
      </c>
      <c r="D3" s="165" t="s">
        <v>46</v>
      </c>
      <c r="E3" s="159" t="s">
        <v>3</v>
      </c>
      <c r="F3" s="166" t="s">
        <v>66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8"/>
      <c r="S3" s="169" t="s">
        <v>72</v>
      </c>
    </row>
    <row r="4" spans="1:37" ht="30" customHeight="1" x14ac:dyDescent="0.25">
      <c r="A4" s="164"/>
      <c r="B4" s="160"/>
      <c r="C4" s="164"/>
      <c r="D4" s="165"/>
      <c r="E4" s="160"/>
      <c r="F4" s="165" t="s">
        <v>79</v>
      </c>
      <c r="G4" s="159" t="s">
        <v>80</v>
      </c>
      <c r="H4" s="165" t="s">
        <v>58</v>
      </c>
      <c r="I4" s="159" t="s">
        <v>55</v>
      </c>
      <c r="J4" s="159" t="s">
        <v>94</v>
      </c>
      <c r="K4" s="174" t="s">
        <v>86</v>
      </c>
      <c r="L4" s="172" t="s">
        <v>85</v>
      </c>
      <c r="M4" s="172" t="s">
        <v>84</v>
      </c>
      <c r="N4" s="172" t="s">
        <v>82</v>
      </c>
      <c r="O4" s="172" t="s">
        <v>83</v>
      </c>
      <c r="P4" s="172" t="s">
        <v>95</v>
      </c>
      <c r="Q4" s="172" t="s">
        <v>96</v>
      </c>
      <c r="R4" s="172" t="s">
        <v>2</v>
      </c>
      <c r="S4" s="170"/>
    </row>
    <row r="5" spans="1:37" x14ac:dyDescent="0.25">
      <c r="A5" s="164"/>
      <c r="B5" s="161"/>
      <c r="C5" s="164"/>
      <c r="D5" s="165"/>
      <c r="E5" s="161"/>
      <c r="F5" s="165"/>
      <c r="G5" s="161"/>
      <c r="H5" s="165"/>
      <c r="I5" s="161"/>
      <c r="J5" s="161"/>
      <c r="K5" s="174"/>
      <c r="L5" s="173"/>
      <c r="M5" s="173"/>
      <c r="N5" s="173"/>
      <c r="O5" s="173"/>
      <c r="P5" s="173"/>
      <c r="Q5" s="173"/>
      <c r="R5" s="173"/>
      <c r="S5" s="171"/>
    </row>
    <row r="6" spans="1:37" ht="26.25" x14ac:dyDescent="0.25">
      <c r="A6" s="175" t="s">
        <v>88</v>
      </c>
      <c r="B6" s="176"/>
      <c r="C6" s="176"/>
      <c r="D6" s="176"/>
      <c r="E6" s="176"/>
      <c r="F6" s="176"/>
      <c r="G6" s="176"/>
      <c r="H6" s="176"/>
      <c r="I6" s="176"/>
      <c r="J6" s="176"/>
      <c r="K6" s="177"/>
      <c r="L6" s="59"/>
      <c r="M6" s="59"/>
      <c r="N6" s="59"/>
      <c r="O6" s="59"/>
      <c r="P6" s="59"/>
      <c r="Q6" s="59"/>
      <c r="R6" s="59"/>
      <c r="S6" s="22"/>
    </row>
    <row r="7" spans="1:37" s="81" customFormat="1" ht="28.5" x14ac:dyDescent="0.25">
      <c r="A7" s="148">
        <v>1</v>
      </c>
      <c r="B7" s="148" t="s">
        <v>0</v>
      </c>
      <c r="C7" s="85" t="s">
        <v>11</v>
      </c>
      <c r="D7" s="77"/>
      <c r="E7" s="95">
        <v>2000</v>
      </c>
      <c r="F7" s="78"/>
      <c r="G7" s="29"/>
      <c r="H7" s="29"/>
      <c r="I7" s="29"/>
      <c r="J7" s="29"/>
      <c r="K7" s="86"/>
      <c r="L7" s="86"/>
      <c r="M7" s="86"/>
      <c r="N7" s="87"/>
      <c r="O7" s="87"/>
      <c r="P7" s="87"/>
      <c r="Q7" s="87"/>
      <c r="R7" s="86">
        <f>F7+G7+H7+I7+J7+K7+L7+M7+N7+O7+P7+Q7</f>
        <v>0</v>
      </c>
      <c r="S7" s="38">
        <f t="shared" ref="S7:S21" si="0">D7+E7-R7</f>
        <v>2000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8.5" x14ac:dyDescent="0.25">
      <c r="A8" s="149"/>
      <c r="B8" s="149"/>
      <c r="C8" s="85" t="s">
        <v>22</v>
      </c>
      <c r="D8" s="38"/>
      <c r="E8" s="23">
        <v>0</v>
      </c>
      <c r="F8" s="78"/>
      <c r="G8" s="29"/>
      <c r="H8" s="29"/>
      <c r="I8" s="29"/>
      <c r="J8" s="29"/>
      <c r="K8" s="86"/>
      <c r="L8" s="86"/>
      <c r="M8" s="86"/>
      <c r="N8" s="86"/>
      <c r="O8" s="87"/>
      <c r="P8" s="86"/>
      <c r="Q8" s="86"/>
      <c r="R8" s="86">
        <f t="shared" ref="R8:R16" si="1">F8+G8+H8+I8+J8+K8+L8+M8+N8+O8+P8+Q8</f>
        <v>0</v>
      </c>
      <c r="S8" s="38">
        <f t="shared" si="0"/>
        <v>0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s="81" customFormat="1" ht="42.75" x14ac:dyDescent="0.25">
      <c r="A9" s="149"/>
      <c r="B9" s="149"/>
      <c r="C9" s="85" t="s">
        <v>75</v>
      </c>
      <c r="D9" s="79"/>
      <c r="E9" s="96">
        <v>1000</v>
      </c>
      <c r="F9" s="78"/>
      <c r="G9" s="29"/>
      <c r="H9" s="29"/>
      <c r="I9" s="29"/>
      <c r="J9" s="29"/>
      <c r="K9" s="86"/>
      <c r="L9" s="86"/>
      <c r="M9" s="86"/>
      <c r="N9" s="86"/>
      <c r="O9" s="87"/>
      <c r="P9" s="87"/>
      <c r="Q9" s="87"/>
      <c r="R9" s="86">
        <f t="shared" si="1"/>
        <v>0</v>
      </c>
      <c r="S9" s="38">
        <f t="shared" si="0"/>
        <v>1000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s="81" customFormat="1" ht="28.5" x14ac:dyDescent="0.25">
      <c r="A10" s="149"/>
      <c r="B10" s="149"/>
      <c r="C10" s="85" t="s">
        <v>90</v>
      </c>
      <c r="D10" s="38"/>
      <c r="E10" s="23">
        <v>0</v>
      </c>
      <c r="F10" s="78"/>
      <c r="G10" s="29"/>
      <c r="H10" s="29"/>
      <c r="I10" s="29"/>
      <c r="J10" s="29"/>
      <c r="K10" s="87"/>
      <c r="L10" s="86"/>
      <c r="M10" s="86"/>
      <c r="N10" s="87"/>
      <c r="O10" s="87"/>
      <c r="P10" s="86"/>
      <c r="Q10" s="86"/>
      <c r="R10" s="86">
        <f t="shared" si="1"/>
        <v>0</v>
      </c>
      <c r="S10" s="38">
        <f t="shared" si="0"/>
        <v>0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81" customFormat="1" ht="28.5" x14ac:dyDescent="0.25">
      <c r="A11" s="149"/>
      <c r="B11" s="149"/>
      <c r="C11" s="85" t="s">
        <v>76</v>
      </c>
      <c r="D11" s="79">
        <v>0</v>
      </c>
      <c r="E11" s="96">
        <v>20000</v>
      </c>
      <c r="F11" s="78"/>
      <c r="G11" s="29"/>
      <c r="H11" s="87"/>
      <c r="I11" s="29"/>
      <c r="J11" s="29"/>
      <c r="K11" s="86"/>
      <c r="L11" s="87"/>
      <c r="M11" s="86"/>
      <c r="N11" s="87"/>
      <c r="O11" s="87"/>
      <c r="P11" s="86"/>
      <c r="Q11" s="86"/>
      <c r="R11" s="86">
        <f t="shared" si="1"/>
        <v>0</v>
      </c>
      <c r="S11" s="38">
        <f t="shared" si="0"/>
        <v>20000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s="81" customFormat="1" ht="28.5" x14ac:dyDescent="0.25">
      <c r="A12" s="149"/>
      <c r="B12" s="149"/>
      <c r="C12" s="85" t="s">
        <v>77</v>
      </c>
      <c r="D12" s="38">
        <v>0</v>
      </c>
      <c r="E12" s="96">
        <v>5498</v>
      </c>
      <c r="F12" s="83"/>
      <c r="G12" s="29"/>
      <c r="H12" s="29"/>
      <c r="I12" s="87"/>
      <c r="J12" s="87"/>
      <c r="K12" s="87"/>
      <c r="L12" s="86"/>
      <c r="M12" s="86"/>
      <c r="N12" s="87"/>
      <c r="O12" s="87"/>
      <c r="P12" s="92"/>
      <c r="Q12" s="92"/>
      <c r="R12" s="92">
        <f t="shared" si="1"/>
        <v>0</v>
      </c>
      <c r="S12" s="56">
        <f t="shared" si="0"/>
        <v>5498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s="81" customFormat="1" ht="42.75" x14ac:dyDescent="0.25">
      <c r="A13" s="94"/>
      <c r="B13" s="94"/>
      <c r="C13" s="85" t="s">
        <v>81</v>
      </c>
      <c r="D13" s="97">
        <v>136621</v>
      </c>
      <c r="E13" s="96">
        <v>236000</v>
      </c>
      <c r="F13" s="78"/>
      <c r="G13" s="78"/>
      <c r="H13" s="78"/>
      <c r="I13" s="29"/>
      <c r="J13" s="29"/>
      <c r="K13" s="86"/>
      <c r="L13" s="86"/>
      <c r="M13" s="86"/>
      <c r="N13" s="86"/>
      <c r="O13" s="86"/>
      <c r="P13" s="92"/>
      <c r="Q13" s="92"/>
      <c r="R13" s="92">
        <f t="shared" si="1"/>
        <v>0</v>
      </c>
      <c r="S13" s="56">
        <f t="shared" si="0"/>
        <v>372621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s="81" customFormat="1" ht="57" x14ac:dyDescent="0.25">
      <c r="A14" s="94"/>
      <c r="B14" s="94"/>
      <c r="C14" s="85" t="s">
        <v>91</v>
      </c>
      <c r="D14" s="38"/>
      <c r="E14" s="23">
        <v>0</v>
      </c>
      <c r="F14" s="78"/>
      <c r="G14" s="78"/>
      <c r="H14" s="78"/>
      <c r="I14" s="29"/>
      <c r="J14" s="29"/>
      <c r="K14" s="86"/>
      <c r="L14" s="86"/>
      <c r="M14" s="86"/>
      <c r="N14" s="86"/>
      <c r="O14" s="86"/>
      <c r="P14" s="86"/>
      <c r="Q14" s="86"/>
      <c r="R14" s="86">
        <f t="shared" si="1"/>
        <v>0</v>
      </c>
      <c r="S14" s="38">
        <f t="shared" si="0"/>
        <v>0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s="81" customFormat="1" ht="28.5" x14ac:dyDescent="0.25">
      <c r="A15" s="94"/>
      <c r="B15" s="94"/>
      <c r="C15" s="85" t="s">
        <v>92</v>
      </c>
      <c r="D15" s="82"/>
      <c r="E15" s="88">
        <v>0</v>
      </c>
      <c r="F15" s="83"/>
      <c r="G15" s="83"/>
      <c r="H15" s="83"/>
      <c r="I15" s="86"/>
      <c r="J15" s="86"/>
      <c r="K15" s="86"/>
      <c r="L15" s="86"/>
      <c r="M15" s="86"/>
      <c r="N15" s="86"/>
      <c r="O15" s="86"/>
      <c r="P15" s="86"/>
      <c r="Q15" s="86"/>
      <c r="R15" s="86">
        <f t="shared" si="1"/>
        <v>0</v>
      </c>
      <c r="S15" s="82">
        <f t="shared" si="0"/>
        <v>0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s="81" customFormat="1" x14ac:dyDescent="0.25">
      <c r="A16" s="94"/>
      <c r="B16" s="94"/>
      <c r="C16" s="85" t="s">
        <v>93</v>
      </c>
      <c r="D16" s="82"/>
      <c r="E16" s="88">
        <v>0</v>
      </c>
      <c r="F16" s="83"/>
      <c r="G16" s="83"/>
      <c r="H16" s="83"/>
      <c r="I16" s="86"/>
      <c r="J16" s="86"/>
      <c r="K16" s="86"/>
      <c r="L16" s="86"/>
      <c r="M16" s="86"/>
      <c r="N16" s="86"/>
      <c r="O16" s="86"/>
      <c r="P16" s="86"/>
      <c r="Q16" s="86"/>
      <c r="R16" s="86">
        <f t="shared" si="1"/>
        <v>0</v>
      </c>
      <c r="S16" s="82">
        <f t="shared" si="0"/>
        <v>0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169" s="81" customFormat="1" ht="42.75" x14ac:dyDescent="0.25">
      <c r="A17" s="94"/>
      <c r="B17" s="94"/>
      <c r="C17" s="85" t="s">
        <v>97</v>
      </c>
      <c r="D17" s="82"/>
      <c r="E17" s="88">
        <v>3456</v>
      </c>
      <c r="F17" s="83"/>
      <c r="G17" s="83"/>
      <c r="H17" s="83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2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169" s="81" customFormat="1" x14ac:dyDescent="0.25">
      <c r="A18" s="62" t="s">
        <v>7</v>
      </c>
      <c r="B18" s="63"/>
      <c r="C18" s="51"/>
      <c r="D18" s="71">
        <f t="shared" ref="D18:L18" si="2">SUM(D7:D16)</f>
        <v>136621</v>
      </c>
      <c r="E18" s="64">
        <f>SUM(E7:E17)</f>
        <v>267954</v>
      </c>
      <c r="F18" s="72">
        <f t="shared" si="2"/>
        <v>0</v>
      </c>
      <c r="G18" s="72">
        <f t="shared" si="2"/>
        <v>0</v>
      </c>
      <c r="H18" s="72">
        <f t="shared" si="2"/>
        <v>0</v>
      </c>
      <c r="I18" s="72">
        <f t="shared" si="2"/>
        <v>0</v>
      </c>
      <c r="J18" s="72">
        <f t="shared" si="2"/>
        <v>0</v>
      </c>
      <c r="K18" s="72">
        <f t="shared" si="2"/>
        <v>0</v>
      </c>
      <c r="L18" s="72">
        <f t="shared" si="2"/>
        <v>0</v>
      </c>
      <c r="M18" s="72">
        <f>SUM(M6:M16)</f>
        <v>0</v>
      </c>
      <c r="N18" s="72">
        <f>SUM(N7:N16)</f>
        <v>0</v>
      </c>
      <c r="O18" s="72">
        <f>SUM(O7:O16)</f>
        <v>0</v>
      </c>
      <c r="P18" s="72">
        <f>SUM(P6:P16)</f>
        <v>0</v>
      </c>
      <c r="Q18" s="72">
        <f>SUM(Q7:Q16)</f>
        <v>0</v>
      </c>
      <c r="R18" s="72">
        <f>SUM(R7:R16)</f>
        <v>0</v>
      </c>
      <c r="S18" s="71">
        <f t="shared" si="0"/>
        <v>404575</v>
      </c>
    </row>
    <row r="19" spans="1:169" s="81" customFormat="1" ht="42.75" x14ac:dyDescent="0.3">
      <c r="A19" s="93">
        <v>2</v>
      </c>
      <c r="B19" s="93" t="s">
        <v>1</v>
      </c>
      <c r="C19" s="85" t="s">
        <v>78</v>
      </c>
      <c r="D19" s="79">
        <v>0</v>
      </c>
      <c r="E19" s="23">
        <v>15000</v>
      </c>
      <c r="F19" s="23">
        <v>21500</v>
      </c>
      <c r="G19" s="29"/>
      <c r="H19" s="89"/>
      <c r="I19" s="89"/>
      <c r="J19" s="89"/>
      <c r="K19" s="90"/>
      <c r="L19" s="90"/>
      <c r="M19" s="90"/>
      <c r="N19" s="90"/>
      <c r="O19" s="90"/>
      <c r="P19" s="90"/>
      <c r="Q19" s="90"/>
      <c r="R19" s="91">
        <v>21500</v>
      </c>
      <c r="S19" s="38">
        <f t="shared" si="0"/>
        <v>-6500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169" s="81" customFormat="1" ht="18.75" customHeight="1" x14ac:dyDescent="0.25">
      <c r="A20" s="65" t="s">
        <v>7</v>
      </c>
      <c r="B20" s="66"/>
      <c r="C20" s="67"/>
      <c r="D20" s="80">
        <v>0</v>
      </c>
      <c r="E20" s="68">
        <f>E19</f>
        <v>15000</v>
      </c>
      <c r="F20" s="73">
        <v>21500</v>
      </c>
      <c r="G20" s="73"/>
      <c r="H20" s="73"/>
      <c r="I20" s="73"/>
      <c r="J20" s="73"/>
      <c r="K20" s="74"/>
      <c r="L20" s="74"/>
      <c r="M20" s="74"/>
      <c r="N20" s="74"/>
      <c r="O20" s="74"/>
      <c r="P20" s="74"/>
      <c r="Q20" s="74"/>
      <c r="R20" s="84">
        <f>21500</f>
        <v>21500</v>
      </c>
      <c r="S20" s="71">
        <f t="shared" si="0"/>
        <v>-6500</v>
      </c>
    </row>
    <row r="21" spans="1:169" s="60" customFormat="1" ht="18.75" x14ac:dyDescent="0.3">
      <c r="A21" s="69" t="s">
        <v>73</v>
      </c>
      <c r="B21" s="69"/>
      <c r="C21" s="69"/>
      <c r="D21" s="75">
        <f>D18+D20</f>
        <v>136621</v>
      </c>
      <c r="E21" s="70">
        <f>E20+E18</f>
        <v>282954</v>
      </c>
      <c r="F21" s="76">
        <f>F18+F20</f>
        <v>21500</v>
      </c>
      <c r="G21" s="76">
        <f t="shared" ref="G21:R21" si="3">G18+G20</f>
        <v>0</v>
      </c>
      <c r="H21" s="76">
        <f t="shared" si="3"/>
        <v>0</v>
      </c>
      <c r="I21" s="76">
        <f t="shared" si="3"/>
        <v>0</v>
      </c>
      <c r="J21" s="76">
        <f t="shared" si="3"/>
        <v>0</v>
      </c>
      <c r="K21" s="76">
        <f t="shared" si="3"/>
        <v>0</v>
      </c>
      <c r="L21" s="76">
        <f t="shared" si="3"/>
        <v>0</v>
      </c>
      <c r="M21" s="76">
        <f t="shared" si="3"/>
        <v>0</v>
      </c>
      <c r="N21" s="76">
        <f t="shared" si="3"/>
        <v>0</v>
      </c>
      <c r="O21" s="76">
        <f t="shared" si="3"/>
        <v>0</v>
      </c>
      <c r="P21" s="76">
        <f t="shared" si="3"/>
        <v>0</v>
      </c>
      <c r="Q21" s="76">
        <f t="shared" si="3"/>
        <v>0</v>
      </c>
      <c r="R21" s="70">
        <f t="shared" si="3"/>
        <v>21500</v>
      </c>
      <c r="S21" s="75">
        <f t="shared" si="0"/>
        <v>398075</v>
      </c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</row>
  </sheetData>
  <mergeCells count="25">
    <mergeCell ref="A7:A12"/>
    <mergeCell ref="B7:B12"/>
    <mergeCell ref="M4:M5"/>
    <mergeCell ref="N4:N5"/>
    <mergeCell ref="I4:I5"/>
    <mergeCell ref="J4:J5"/>
    <mergeCell ref="K4:K5"/>
    <mergeCell ref="L4:L5"/>
    <mergeCell ref="A6:K6"/>
    <mergeCell ref="A1:S1"/>
    <mergeCell ref="A2:S2"/>
    <mergeCell ref="A3:A5"/>
    <mergeCell ref="B3:B5"/>
    <mergeCell ref="C3:C5"/>
    <mergeCell ref="D3:D5"/>
    <mergeCell ref="E3:E5"/>
    <mergeCell ref="F3:R3"/>
    <mergeCell ref="S3:S5"/>
    <mergeCell ref="F4:F5"/>
    <mergeCell ref="O4:O5"/>
    <mergeCell ref="P4:P5"/>
    <mergeCell ref="Q4:Q5"/>
    <mergeCell ref="R4:R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S66"/>
  <sheetViews>
    <sheetView topLeftCell="R54" zoomScaleNormal="100" workbookViewId="0">
      <selection activeCell="D61" sqref="D61"/>
    </sheetView>
  </sheetViews>
  <sheetFormatPr defaultRowHeight="15" x14ac:dyDescent="0.25"/>
  <cols>
    <col min="1" max="1" width="3.140625" customWidth="1"/>
    <col min="2" max="2" width="17.42578125" customWidth="1"/>
    <col min="3" max="3" width="18.42578125" customWidth="1"/>
    <col min="4" max="4" width="16" customWidth="1"/>
    <col min="5" max="5" width="20.7109375" style="3" customWidth="1"/>
    <col min="6" max="6" width="13.7109375" style="3" customWidth="1"/>
    <col min="7" max="7" width="14.28515625" style="7" customWidth="1"/>
    <col min="8" max="8" width="11" customWidth="1"/>
    <col min="9" max="11" width="13.42578125" customWidth="1"/>
    <col min="12" max="12" width="11.140625" customWidth="1"/>
    <col min="13" max="13" width="12.28515625" customWidth="1"/>
    <col min="14" max="14" width="13.140625" customWidth="1"/>
    <col min="15" max="15" width="12.85546875" customWidth="1"/>
    <col min="16" max="16" width="13" customWidth="1"/>
    <col min="17" max="17" width="14" customWidth="1"/>
    <col min="18" max="23" width="14.28515625" customWidth="1"/>
    <col min="24" max="24" width="16.42578125" customWidth="1"/>
    <col min="25" max="25" width="15" customWidth="1"/>
    <col min="26" max="26" width="10" bestFit="1" customWidth="1"/>
  </cols>
  <sheetData>
    <row r="1" spans="1:43" ht="29.25" customHeight="1" x14ac:dyDescent="0.3">
      <c r="A1" s="162" t="s">
        <v>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43" s="7" customFormat="1" ht="29.25" customHeight="1" x14ac:dyDescent="0.3">
      <c r="A2" s="163" t="s">
        <v>124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1:43" ht="15" customHeight="1" x14ac:dyDescent="0.25">
      <c r="A3" s="164" t="s">
        <v>36</v>
      </c>
      <c r="B3" s="159" t="s">
        <v>37</v>
      </c>
      <c r="C3" s="164" t="s">
        <v>38</v>
      </c>
      <c r="D3" s="165" t="s">
        <v>46</v>
      </c>
      <c r="E3" s="159" t="s">
        <v>3</v>
      </c>
      <c r="F3" s="166" t="s">
        <v>66</v>
      </c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8"/>
      <c r="Y3" s="169" t="s">
        <v>72</v>
      </c>
    </row>
    <row r="4" spans="1:43" ht="30" customHeight="1" x14ac:dyDescent="0.25">
      <c r="A4" s="164"/>
      <c r="B4" s="160"/>
      <c r="C4" s="164"/>
      <c r="D4" s="165"/>
      <c r="E4" s="160"/>
      <c r="F4" s="165" t="s">
        <v>79</v>
      </c>
      <c r="G4" s="159" t="s">
        <v>80</v>
      </c>
      <c r="H4" s="165" t="s">
        <v>58</v>
      </c>
      <c r="I4" s="159" t="s">
        <v>55</v>
      </c>
      <c r="J4" s="159" t="s">
        <v>54</v>
      </c>
      <c r="K4" s="159" t="s">
        <v>94</v>
      </c>
      <c r="L4" s="174" t="s">
        <v>86</v>
      </c>
      <c r="M4" s="172" t="s">
        <v>85</v>
      </c>
      <c r="N4" s="172" t="s">
        <v>84</v>
      </c>
      <c r="O4" s="172" t="s">
        <v>82</v>
      </c>
      <c r="P4" s="172" t="s">
        <v>83</v>
      </c>
      <c r="Q4" s="172" t="s">
        <v>95</v>
      </c>
      <c r="R4" s="172" t="s">
        <v>96</v>
      </c>
      <c r="S4" s="172" t="s">
        <v>98</v>
      </c>
      <c r="T4" s="172" t="s">
        <v>101</v>
      </c>
      <c r="U4" s="172" t="s">
        <v>102</v>
      </c>
      <c r="V4" s="172" t="s">
        <v>103</v>
      </c>
      <c r="W4" s="172" t="s">
        <v>104</v>
      </c>
      <c r="X4" s="172" t="s">
        <v>2</v>
      </c>
      <c r="Y4" s="170"/>
    </row>
    <row r="5" spans="1:43" ht="24.75" customHeight="1" x14ac:dyDescent="0.25">
      <c r="A5" s="164"/>
      <c r="B5" s="161"/>
      <c r="C5" s="164"/>
      <c r="D5" s="165"/>
      <c r="E5" s="161"/>
      <c r="F5" s="165"/>
      <c r="G5" s="161"/>
      <c r="H5" s="165"/>
      <c r="I5" s="161"/>
      <c r="J5" s="161"/>
      <c r="K5" s="161"/>
      <c r="L5" s="174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1"/>
    </row>
    <row r="6" spans="1:43" ht="26.25" x14ac:dyDescent="0.25">
      <c r="A6" s="175" t="s">
        <v>149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7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22"/>
    </row>
    <row r="7" spans="1:43" s="1" customFormat="1" ht="28.5" x14ac:dyDescent="0.25">
      <c r="A7" s="148">
        <v>1</v>
      </c>
      <c r="B7" s="159" t="s">
        <v>116</v>
      </c>
      <c r="C7" s="85" t="s">
        <v>11</v>
      </c>
      <c r="D7" s="77">
        <v>2000</v>
      </c>
      <c r="E7" s="21">
        <v>2000</v>
      </c>
      <c r="F7" s="78"/>
      <c r="G7" s="29"/>
      <c r="H7" s="29"/>
      <c r="I7" s="29"/>
      <c r="J7" s="29"/>
      <c r="K7" s="29"/>
      <c r="L7" s="86"/>
      <c r="M7" s="86"/>
      <c r="N7" s="86">
        <v>4000</v>
      </c>
      <c r="O7" s="87"/>
      <c r="P7" s="86"/>
      <c r="Q7" s="87"/>
      <c r="R7" s="87"/>
      <c r="S7" s="87"/>
      <c r="T7" s="87"/>
      <c r="U7" s="87"/>
      <c r="V7" s="87"/>
      <c r="W7" s="87"/>
      <c r="X7" s="86">
        <f>F7+G7+H7+I7+K7+L7+M7+N7+O7+P7+Q7+R7+S7+T7+U7+V7+W7+J7</f>
        <v>4000</v>
      </c>
      <c r="Y7" s="38">
        <f t="shared" ref="Y7:Y61" si="0">D7+E7-X7</f>
        <v>0</v>
      </c>
    </row>
    <row r="8" spans="1:43" ht="42.75" hidden="1" x14ac:dyDescent="0.25">
      <c r="A8" s="149"/>
      <c r="B8" s="160"/>
      <c r="C8" s="85" t="s">
        <v>22</v>
      </c>
      <c r="D8" s="38">
        <v>0</v>
      </c>
      <c r="E8" s="23">
        <v>0</v>
      </c>
      <c r="F8" s="78"/>
      <c r="G8" s="29"/>
      <c r="H8" s="29"/>
      <c r="I8" s="29"/>
      <c r="J8" s="29"/>
      <c r="K8" s="29"/>
      <c r="L8" s="86"/>
      <c r="M8" s="86"/>
      <c r="N8" s="86"/>
      <c r="O8" s="86"/>
      <c r="P8" s="87"/>
      <c r="Q8" s="86"/>
      <c r="R8" s="86"/>
      <c r="S8" s="86"/>
      <c r="T8" s="86"/>
      <c r="U8" s="86"/>
      <c r="V8" s="86"/>
      <c r="W8" s="86"/>
      <c r="X8" s="86">
        <f t="shared" ref="X8:X58" si="1">F8+G8+H8+I8+K8+L8+M8+N8+O8+P8+Q8+R8+S8+T8+U8+V8+W8+J8</f>
        <v>0</v>
      </c>
      <c r="Y8" s="38">
        <f t="shared" si="0"/>
        <v>0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spans="1:43" s="81" customFormat="1" ht="42.75" x14ac:dyDescent="0.25">
      <c r="A9" s="149"/>
      <c r="B9" s="160"/>
      <c r="C9" s="85" t="s">
        <v>75</v>
      </c>
      <c r="D9" s="79">
        <v>1000</v>
      </c>
      <c r="E9" s="23">
        <v>1000</v>
      </c>
      <c r="F9" s="78"/>
      <c r="G9" s="29"/>
      <c r="H9" s="29"/>
      <c r="I9" s="29"/>
      <c r="J9" s="29"/>
      <c r="K9" s="29"/>
      <c r="L9" s="86"/>
      <c r="M9" s="86"/>
      <c r="N9" s="86">
        <v>2000</v>
      </c>
      <c r="O9" s="86"/>
      <c r="P9" s="87"/>
      <c r="Q9" s="87"/>
      <c r="R9" s="87"/>
      <c r="S9" s="87"/>
      <c r="T9" s="87"/>
      <c r="U9" s="87"/>
      <c r="V9" s="87"/>
      <c r="W9" s="87"/>
      <c r="X9" s="86">
        <f t="shared" si="1"/>
        <v>2000</v>
      </c>
      <c r="Y9" s="38">
        <f t="shared" si="0"/>
        <v>0</v>
      </c>
    </row>
    <row r="10" spans="1:43" s="81" customFormat="1" ht="28.5" hidden="1" x14ac:dyDescent="0.25">
      <c r="A10" s="149"/>
      <c r="B10" s="160"/>
      <c r="C10" s="85" t="s">
        <v>90</v>
      </c>
      <c r="D10" s="38">
        <v>0</v>
      </c>
      <c r="E10" s="23">
        <v>0</v>
      </c>
      <c r="F10" s="78"/>
      <c r="G10" s="29"/>
      <c r="H10" s="29"/>
      <c r="I10" s="29"/>
      <c r="J10" s="29"/>
      <c r="K10" s="29"/>
      <c r="L10" s="87"/>
      <c r="M10" s="86"/>
      <c r="N10" s="86"/>
      <c r="O10" s="87"/>
      <c r="P10" s="87"/>
      <c r="Q10" s="86"/>
      <c r="R10" s="86"/>
      <c r="S10" s="86"/>
      <c r="T10" s="86"/>
      <c r="U10" s="86"/>
      <c r="V10" s="86"/>
      <c r="W10" s="86"/>
      <c r="X10" s="86">
        <f t="shared" si="1"/>
        <v>0</v>
      </c>
      <c r="Y10" s="38">
        <f t="shared" si="0"/>
        <v>0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spans="1:43" s="81" customFormat="1" ht="42.75" x14ac:dyDescent="0.25">
      <c r="A11" s="149"/>
      <c r="B11" s="160"/>
      <c r="C11" s="98" t="s">
        <v>76</v>
      </c>
      <c r="D11" s="99">
        <v>19985.04</v>
      </c>
      <c r="E11" s="96">
        <v>20000</v>
      </c>
      <c r="F11" s="99"/>
      <c r="G11" s="97"/>
      <c r="H11" s="101"/>
      <c r="I11" s="97"/>
      <c r="J11" s="97"/>
      <c r="K11" s="97">
        <v>18.86</v>
      </c>
      <c r="L11" s="100"/>
      <c r="M11" s="97"/>
      <c r="N11" s="100"/>
      <c r="O11" s="101"/>
      <c r="P11" s="101"/>
      <c r="Q11" s="100">
        <v>0</v>
      </c>
      <c r="R11" s="100">
        <v>14737.62</v>
      </c>
      <c r="S11" s="100"/>
      <c r="T11" s="100"/>
      <c r="U11" s="100"/>
      <c r="V11" s="100">
        <v>20000</v>
      </c>
      <c r="W11" s="100"/>
      <c r="X11" s="100">
        <f t="shared" si="1"/>
        <v>34756.480000000003</v>
      </c>
      <c r="Y11" s="97">
        <f t="shared" si="0"/>
        <v>5228.5599999999977</v>
      </c>
    </row>
    <row r="12" spans="1:43" s="81" customFormat="1" ht="28.5" hidden="1" x14ac:dyDescent="0.25">
      <c r="A12" s="149"/>
      <c r="B12" s="160"/>
      <c r="C12" s="85" t="s">
        <v>77</v>
      </c>
      <c r="D12" s="38">
        <v>0</v>
      </c>
      <c r="E12" s="23">
        <v>0</v>
      </c>
      <c r="F12" s="83"/>
      <c r="G12" s="29"/>
      <c r="H12" s="29"/>
      <c r="I12" s="87"/>
      <c r="J12" s="87"/>
      <c r="K12" s="87"/>
      <c r="L12" s="29"/>
      <c r="M12" s="86"/>
      <c r="N12" s="86"/>
      <c r="O12" s="87"/>
      <c r="P12" s="87"/>
      <c r="Q12" s="92"/>
      <c r="R12" s="92"/>
      <c r="S12" s="92"/>
      <c r="T12" s="92"/>
      <c r="U12" s="92"/>
      <c r="V12" s="92"/>
      <c r="W12" s="92"/>
      <c r="X12" s="86">
        <f t="shared" si="1"/>
        <v>0</v>
      </c>
      <c r="Y12" s="56">
        <f t="shared" si="0"/>
        <v>0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43" s="1" customFormat="1" ht="42.75" x14ac:dyDescent="0.25">
      <c r="A13" s="121"/>
      <c r="B13" s="121"/>
      <c r="C13" s="85" t="s">
        <v>132</v>
      </c>
      <c r="D13" s="38">
        <v>0</v>
      </c>
      <c r="E13" s="23">
        <v>0</v>
      </c>
      <c r="F13" s="78"/>
      <c r="G13" s="78"/>
      <c r="H13" s="78"/>
      <c r="I13" s="29"/>
      <c r="J13" s="29"/>
      <c r="K13" s="29"/>
      <c r="L13" s="86"/>
      <c r="M13" s="86"/>
      <c r="N13" s="86"/>
      <c r="O13" s="86"/>
      <c r="P13" s="86"/>
      <c r="Q13" s="92"/>
      <c r="R13" s="92"/>
      <c r="S13" s="92"/>
      <c r="T13" s="92"/>
      <c r="U13" s="92"/>
      <c r="V13" s="92"/>
      <c r="W13" s="92"/>
      <c r="X13" s="86">
        <f t="shared" si="1"/>
        <v>0</v>
      </c>
      <c r="Y13" s="56">
        <f t="shared" si="0"/>
        <v>0</v>
      </c>
    </row>
    <row r="14" spans="1:43" s="1" customFormat="1" ht="28.5" x14ac:dyDescent="0.25">
      <c r="A14" s="121"/>
      <c r="B14" s="121"/>
      <c r="C14" s="85" t="s">
        <v>130</v>
      </c>
      <c r="D14" s="38">
        <v>0</v>
      </c>
      <c r="E14" s="23">
        <v>0</v>
      </c>
      <c r="F14" s="78"/>
      <c r="G14" s="78"/>
      <c r="H14" s="78"/>
      <c r="I14" s="29"/>
      <c r="J14" s="29"/>
      <c r="K14" s="29"/>
      <c r="L14" s="86"/>
      <c r="M14" s="86"/>
      <c r="N14" s="86"/>
      <c r="O14" s="86"/>
      <c r="P14" s="86"/>
      <c r="Q14" s="92"/>
      <c r="R14" s="92"/>
      <c r="S14" s="92"/>
      <c r="T14" s="92"/>
      <c r="U14" s="92"/>
      <c r="V14" s="92"/>
      <c r="W14" s="92"/>
      <c r="X14" s="86">
        <f t="shared" si="1"/>
        <v>0</v>
      </c>
      <c r="Y14" s="56">
        <f t="shared" si="0"/>
        <v>0</v>
      </c>
    </row>
    <row r="15" spans="1:43" s="1" customFormat="1" ht="57" x14ac:dyDescent="0.25">
      <c r="A15" s="121"/>
      <c r="B15" s="121"/>
      <c r="C15" s="85" t="s">
        <v>131</v>
      </c>
      <c r="D15" s="38">
        <v>0</v>
      </c>
      <c r="E15" s="23">
        <v>0</v>
      </c>
      <c r="F15" s="78"/>
      <c r="G15" s="78"/>
      <c r="H15" s="78"/>
      <c r="I15" s="29"/>
      <c r="J15" s="29"/>
      <c r="K15" s="29"/>
      <c r="L15" s="86"/>
      <c r="M15" s="86"/>
      <c r="N15" s="86"/>
      <c r="O15" s="86"/>
      <c r="P15" s="86"/>
      <c r="Q15" s="92"/>
      <c r="R15" s="92"/>
      <c r="S15" s="92"/>
      <c r="T15" s="92"/>
      <c r="U15" s="92"/>
      <c r="V15" s="92"/>
      <c r="W15" s="92"/>
      <c r="X15" s="86">
        <f t="shared" si="1"/>
        <v>0</v>
      </c>
      <c r="Y15" s="56">
        <f t="shared" si="0"/>
        <v>0</v>
      </c>
    </row>
    <row r="16" spans="1:43" s="81" customFormat="1" ht="57" hidden="1" x14ac:dyDescent="0.25">
      <c r="A16" s="121"/>
      <c r="B16" s="121"/>
      <c r="C16" s="85" t="s">
        <v>91</v>
      </c>
      <c r="D16" s="38">
        <v>0</v>
      </c>
      <c r="E16" s="23">
        <v>0</v>
      </c>
      <c r="F16" s="78"/>
      <c r="G16" s="78"/>
      <c r="H16" s="78"/>
      <c r="I16" s="29"/>
      <c r="J16" s="29"/>
      <c r="K16" s="29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>
        <f t="shared" si="1"/>
        <v>0</v>
      </c>
      <c r="Y16" s="38">
        <f t="shared" si="0"/>
        <v>0</v>
      </c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81" customFormat="1" ht="46.5" hidden="1" customHeight="1" x14ac:dyDescent="0.25">
      <c r="A17" s="121"/>
      <c r="B17" s="121"/>
      <c r="C17" s="85" t="s">
        <v>99</v>
      </c>
      <c r="D17" s="82">
        <v>0</v>
      </c>
      <c r="E17" s="88">
        <v>0</v>
      </c>
      <c r="F17" s="83"/>
      <c r="G17" s="83"/>
      <c r="H17" s="83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>
        <f t="shared" si="1"/>
        <v>0</v>
      </c>
      <c r="Y17" s="82">
        <f t="shared" si="0"/>
        <v>0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81" customFormat="1" x14ac:dyDescent="0.25">
      <c r="A18" s="121"/>
      <c r="B18" s="121"/>
      <c r="C18" s="85" t="s">
        <v>93</v>
      </c>
      <c r="D18" s="82">
        <v>0</v>
      </c>
      <c r="E18" s="88">
        <v>0</v>
      </c>
      <c r="F18" s="83"/>
      <c r="G18" s="83"/>
      <c r="H18" s="83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>
        <f t="shared" si="1"/>
        <v>0</v>
      </c>
      <c r="Y18" s="82">
        <f t="shared" si="0"/>
        <v>0</v>
      </c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81" customFormat="1" ht="42.75" hidden="1" x14ac:dyDescent="0.25">
      <c r="A19" s="121"/>
      <c r="B19" s="121"/>
      <c r="C19" s="85" t="s">
        <v>100</v>
      </c>
      <c r="D19" s="82">
        <v>0</v>
      </c>
      <c r="E19" s="88">
        <v>0</v>
      </c>
      <c r="F19" s="83"/>
      <c r="G19" s="83"/>
      <c r="H19" s="83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>
        <f t="shared" si="1"/>
        <v>0</v>
      </c>
      <c r="Y19" s="82">
        <f t="shared" si="0"/>
        <v>0</v>
      </c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81" customFormat="1" ht="28.5" hidden="1" x14ac:dyDescent="0.25">
      <c r="A20" s="121"/>
      <c r="B20" s="121"/>
      <c r="C20" s="85" t="s">
        <v>108</v>
      </c>
      <c r="D20" s="82">
        <v>0</v>
      </c>
      <c r="E20" s="88">
        <v>0</v>
      </c>
      <c r="F20" s="83"/>
      <c r="G20" s="83"/>
      <c r="H20" s="83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>
        <f t="shared" si="1"/>
        <v>0</v>
      </c>
      <c r="Y20" s="82">
        <f t="shared" si="0"/>
        <v>0</v>
      </c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81" customFormat="1" ht="42.75" hidden="1" x14ac:dyDescent="0.25">
      <c r="A21" s="121"/>
      <c r="B21" s="121"/>
      <c r="C21" s="85" t="s">
        <v>109</v>
      </c>
      <c r="D21" s="82">
        <v>0</v>
      </c>
      <c r="E21" s="88">
        <v>0</v>
      </c>
      <c r="F21" s="83"/>
      <c r="G21" s="83"/>
      <c r="H21" s="83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>
        <f t="shared" si="1"/>
        <v>0</v>
      </c>
      <c r="Y21" s="82">
        <f t="shared" si="0"/>
        <v>0</v>
      </c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81" customFormat="1" x14ac:dyDescent="0.25">
      <c r="A22" s="121"/>
      <c r="B22" s="121"/>
      <c r="C22" s="85" t="s">
        <v>106</v>
      </c>
      <c r="D22" s="82">
        <v>0</v>
      </c>
      <c r="E22" s="88">
        <v>0</v>
      </c>
      <c r="F22" s="83"/>
      <c r="G22" s="83"/>
      <c r="H22" s="83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>
        <f t="shared" si="1"/>
        <v>0</v>
      </c>
      <c r="Y22" s="82">
        <f t="shared" si="0"/>
        <v>0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81" customFormat="1" ht="28.5" x14ac:dyDescent="0.25">
      <c r="A23" s="121"/>
      <c r="B23" s="121"/>
      <c r="C23" s="85" t="s">
        <v>133</v>
      </c>
      <c r="D23" s="82">
        <v>864</v>
      </c>
      <c r="E23" s="88">
        <v>3840</v>
      </c>
      <c r="F23" s="83"/>
      <c r="G23" s="83"/>
      <c r="H23" s="83"/>
      <c r="I23" s="86"/>
      <c r="J23" s="86"/>
      <c r="K23" s="86"/>
      <c r="L23" s="86"/>
      <c r="M23" s="86">
        <v>1144.93</v>
      </c>
      <c r="N23" s="86"/>
      <c r="O23" s="86"/>
      <c r="P23" s="86"/>
      <c r="Q23" s="86">
        <v>3559.07</v>
      </c>
      <c r="R23" s="86"/>
      <c r="S23" s="86"/>
      <c r="T23" s="86"/>
      <c r="U23" s="86"/>
      <c r="V23" s="86"/>
      <c r="W23" s="86"/>
      <c r="X23" s="86">
        <f t="shared" si="1"/>
        <v>4704</v>
      </c>
      <c r="Y23" s="82">
        <f t="shared" si="0"/>
        <v>0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81" customFormat="1" ht="42.75" x14ac:dyDescent="0.25">
      <c r="A24" s="121"/>
      <c r="B24" s="121"/>
      <c r="C24" s="85" t="s">
        <v>134</v>
      </c>
      <c r="D24" s="82">
        <v>0</v>
      </c>
      <c r="E24" s="88">
        <v>0</v>
      </c>
      <c r="F24" s="83"/>
      <c r="G24" s="83"/>
      <c r="H24" s="83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>
        <f t="shared" si="1"/>
        <v>0</v>
      </c>
      <c r="Y24" s="82">
        <f t="shared" si="0"/>
        <v>0</v>
      </c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81" customFormat="1" ht="42.75" x14ac:dyDescent="0.25">
      <c r="A25" s="121"/>
      <c r="B25" s="121"/>
      <c r="C25" s="85" t="s">
        <v>135</v>
      </c>
      <c r="D25" s="82">
        <v>0</v>
      </c>
      <c r="E25" s="88">
        <v>0</v>
      </c>
      <c r="F25" s="83"/>
      <c r="G25" s="83"/>
      <c r="H25" s="83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>
        <f t="shared" si="1"/>
        <v>0</v>
      </c>
      <c r="Y25" s="82">
        <f t="shared" si="0"/>
        <v>0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81" customFormat="1" ht="42.75" x14ac:dyDescent="0.25">
      <c r="A26" s="121"/>
      <c r="B26" s="121"/>
      <c r="C26" s="85" t="s">
        <v>136</v>
      </c>
      <c r="D26" s="82">
        <v>0</v>
      </c>
      <c r="E26" s="88">
        <v>4000</v>
      </c>
      <c r="F26" s="83"/>
      <c r="G26" s="83"/>
      <c r="H26" s="83"/>
      <c r="I26" s="86"/>
      <c r="J26" s="86"/>
      <c r="K26" s="86"/>
      <c r="L26" s="86"/>
      <c r="M26" s="86"/>
      <c r="N26" s="86"/>
      <c r="O26" s="86"/>
      <c r="P26" s="86"/>
      <c r="Q26" s="86">
        <v>4000</v>
      </c>
      <c r="R26" s="86"/>
      <c r="S26" s="86"/>
      <c r="T26" s="86"/>
      <c r="U26" s="86"/>
      <c r="V26" s="86"/>
      <c r="W26" s="86"/>
      <c r="X26" s="86">
        <f t="shared" si="1"/>
        <v>4000</v>
      </c>
      <c r="Y26" s="82">
        <f t="shared" si="0"/>
        <v>0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81" customFormat="1" ht="30" customHeight="1" x14ac:dyDescent="0.25">
      <c r="A27" s="121"/>
      <c r="B27" s="121"/>
      <c r="C27" s="85" t="s">
        <v>107</v>
      </c>
      <c r="D27" s="82">
        <v>0</v>
      </c>
      <c r="E27" s="88">
        <v>0</v>
      </c>
      <c r="F27" s="83"/>
      <c r="G27" s="83"/>
      <c r="H27" s="83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>
        <f t="shared" si="1"/>
        <v>0</v>
      </c>
      <c r="Y27" s="82">
        <f t="shared" si="0"/>
        <v>0</v>
      </c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81" customFormat="1" ht="42.75" hidden="1" customHeight="1" x14ac:dyDescent="0.25">
      <c r="A28" s="121"/>
      <c r="B28" s="121"/>
      <c r="C28" s="85" t="s">
        <v>114</v>
      </c>
      <c r="D28" s="82">
        <v>0</v>
      </c>
      <c r="E28" s="88">
        <v>0</v>
      </c>
      <c r="F28" s="83"/>
      <c r="G28" s="83"/>
      <c r="H28" s="83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>
        <f t="shared" si="1"/>
        <v>0</v>
      </c>
      <c r="Y28" s="82">
        <f t="shared" si="0"/>
        <v>0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81" customFormat="1" ht="28.5" hidden="1" customHeight="1" x14ac:dyDescent="0.25">
      <c r="A29" s="121"/>
      <c r="B29" s="121"/>
      <c r="C29" s="85" t="s">
        <v>113</v>
      </c>
      <c r="D29" s="82">
        <v>0</v>
      </c>
      <c r="E29" s="88">
        <v>0</v>
      </c>
      <c r="F29" s="83"/>
      <c r="G29" s="83"/>
      <c r="H29" s="83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>
        <f t="shared" si="1"/>
        <v>0</v>
      </c>
      <c r="Y29" s="82">
        <f t="shared" si="0"/>
        <v>0</v>
      </c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81" customFormat="1" ht="15" hidden="1" customHeight="1" x14ac:dyDescent="0.25">
      <c r="A30" s="121"/>
      <c r="B30" s="121"/>
      <c r="C30" s="85" t="s">
        <v>112</v>
      </c>
      <c r="D30" s="82">
        <v>0</v>
      </c>
      <c r="E30" s="88">
        <v>0</v>
      </c>
      <c r="F30" s="83"/>
      <c r="G30" s="83"/>
      <c r="H30" s="83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>
        <f t="shared" si="1"/>
        <v>0</v>
      </c>
      <c r="Y30" s="82">
        <f t="shared" si="0"/>
        <v>0</v>
      </c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81" customFormat="1" hidden="1" x14ac:dyDescent="0.25">
      <c r="A31" s="121"/>
      <c r="B31" s="121"/>
      <c r="C31" s="85" t="s">
        <v>117</v>
      </c>
      <c r="D31" s="82">
        <v>0</v>
      </c>
      <c r="E31" s="88">
        <v>0</v>
      </c>
      <c r="F31" s="83"/>
      <c r="G31" s="83"/>
      <c r="H31" s="83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>
        <f t="shared" si="1"/>
        <v>0</v>
      </c>
      <c r="Y31" s="82">
        <f t="shared" si="0"/>
        <v>0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81" customFormat="1" ht="42.75" x14ac:dyDescent="0.25">
      <c r="A32" s="121"/>
      <c r="B32" s="121"/>
      <c r="C32" s="85" t="s">
        <v>118</v>
      </c>
      <c r="D32" s="82">
        <v>0</v>
      </c>
      <c r="E32" s="88">
        <v>0</v>
      </c>
      <c r="F32" s="83"/>
      <c r="G32" s="83"/>
      <c r="H32" s="83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>
        <f t="shared" si="1"/>
        <v>0</v>
      </c>
      <c r="Y32" s="82">
        <f t="shared" si="0"/>
        <v>0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s="81" customFormat="1" ht="28.5" hidden="1" x14ac:dyDescent="0.25">
      <c r="A33" s="121"/>
      <c r="B33" s="121"/>
      <c r="C33" s="85" t="s">
        <v>119</v>
      </c>
      <c r="D33" s="82">
        <v>0</v>
      </c>
      <c r="E33" s="88">
        <v>0</v>
      </c>
      <c r="F33" s="83"/>
      <c r="G33" s="83"/>
      <c r="H33" s="83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>
        <f t="shared" si="1"/>
        <v>0</v>
      </c>
      <c r="Y33" s="82">
        <f t="shared" si="0"/>
        <v>0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s="81" customFormat="1" ht="42.75" hidden="1" x14ac:dyDescent="0.25">
      <c r="A34" s="121"/>
      <c r="B34" s="121"/>
      <c r="C34" s="85" t="s">
        <v>120</v>
      </c>
      <c r="D34" s="82">
        <v>0</v>
      </c>
      <c r="E34" s="88">
        <v>0</v>
      </c>
      <c r="F34" s="83"/>
      <c r="G34" s="83"/>
      <c r="H34" s="83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>
        <f t="shared" si="1"/>
        <v>0</v>
      </c>
      <c r="Y34" s="82">
        <f t="shared" si="0"/>
        <v>0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s="81" customFormat="1" ht="28.5" hidden="1" x14ac:dyDescent="0.25">
      <c r="A35" s="121"/>
      <c r="B35" s="121"/>
      <c r="C35" s="85" t="s">
        <v>121</v>
      </c>
      <c r="D35" s="82">
        <v>0</v>
      </c>
      <c r="E35" s="88">
        <v>0</v>
      </c>
      <c r="F35" s="83"/>
      <c r="G35" s="83"/>
      <c r="H35" s="83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>
        <f t="shared" si="1"/>
        <v>0</v>
      </c>
      <c r="Y35" s="82">
        <f t="shared" si="0"/>
        <v>0</v>
      </c>
      <c r="Z35" s="116" t="e">
        <f>X7+X9+X11+X13+#REF!+X27+X31+X32+X33+X34+X35+X36+X37</f>
        <v>#REF!</v>
      </c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s="81" customFormat="1" ht="28.5" x14ac:dyDescent="0.25">
      <c r="A36" s="121"/>
      <c r="B36" s="121"/>
      <c r="C36" s="85" t="s">
        <v>122</v>
      </c>
      <c r="D36" s="82">
        <v>0</v>
      </c>
      <c r="E36" s="88">
        <v>0</v>
      </c>
      <c r="F36" s="83"/>
      <c r="G36" s="83"/>
      <c r="H36" s="83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>
        <f t="shared" si="1"/>
        <v>0</v>
      </c>
      <c r="Y36" s="82">
        <f t="shared" si="0"/>
        <v>0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s="81" customFormat="1" ht="42.75" hidden="1" x14ac:dyDescent="0.25">
      <c r="A37" s="121"/>
      <c r="B37" s="121"/>
      <c r="C37" s="85" t="s">
        <v>123</v>
      </c>
      <c r="D37" s="82">
        <v>0</v>
      </c>
      <c r="E37" s="88">
        <v>0</v>
      </c>
      <c r="F37" s="83"/>
      <c r="G37" s="83"/>
      <c r="H37" s="83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>
        <f t="shared" si="1"/>
        <v>0</v>
      </c>
      <c r="Y37" s="82">
        <f t="shared" si="0"/>
        <v>0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s="81" customFormat="1" ht="71.25" x14ac:dyDescent="0.25">
      <c r="A38" s="121"/>
      <c r="B38" s="121"/>
      <c r="C38" s="85" t="s">
        <v>127</v>
      </c>
      <c r="D38" s="82">
        <v>0</v>
      </c>
      <c r="E38" s="88">
        <v>0</v>
      </c>
      <c r="F38" s="83"/>
      <c r="G38" s="83"/>
      <c r="H38" s="83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>
        <f t="shared" si="1"/>
        <v>0</v>
      </c>
      <c r="Y38" s="82">
        <f t="shared" si="0"/>
        <v>0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s="81" customFormat="1" x14ac:dyDescent="0.25">
      <c r="A39" s="121"/>
      <c r="B39" s="121"/>
      <c r="C39" s="85" t="s">
        <v>139</v>
      </c>
      <c r="D39" s="82">
        <v>1440</v>
      </c>
      <c r="E39" s="88">
        <v>0</v>
      </c>
      <c r="F39" s="83"/>
      <c r="G39" s="83"/>
      <c r="H39" s="83">
        <v>1440</v>
      </c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>
        <f t="shared" si="1"/>
        <v>1440</v>
      </c>
      <c r="Y39" s="82">
        <f t="shared" si="0"/>
        <v>0</v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s="81" customFormat="1" x14ac:dyDescent="0.25">
      <c r="A40" s="121"/>
      <c r="B40" s="121"/>
      <c r="C40" s="85" t="s">
        <v>25</v>
      </c>
      <c r="D40" s="82">
        <v>1920</v>
      </c>
      <c r="E40" s="88">
        <v>0</v>
      </c>
      <c r="F40" s="83"/>
      <c r="G40" s="83"/>
      <c r="H40" s="83"/>
      <c r="I40" s="86"/>
      <c r="J40" s="86">
        <v>385.25</v>
      </c>
      <c r="K40" s="86"/>
      <c r="L40" s="86"/>
      <c r="M40" s="86"/>
      <c r="N40" s="86"/>
      <c r="O40" s="86">
        <v>1250</v>
      </c>
      <c r="P40" s="86"/>
      <c r="Q40" s="86"/>
      <c r="R40" s="86"/>
      <c r="S40" s="86"/>
      <c r="T40" s="86"/>
      <c r="U40" s="86"/>
      <c r="V40" s="86"/>
      <c r="W40" s="86"/>
      <c r="X40" s="86">
        <f t="shared" si="1"/>
        <v>1635.25</v>
      </c>
      <c r="Y40" s="82">
        <f t="shared" si="0"/>
        <v>284.75</v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s="81" customFormat="1" ht="57" x14ac:dyDescent="0.25">
      <c r="A41" s="121"/>
      <c r="B41" s="121"/>
      <c r="C41" s="85" t="s">
        <v>138</v>
      </c>
      <c r="D41" s="82">
        <v>1600</v>
      </c>
      <c r="E41" s="88">
        <v>0</v>
      </c>
      <c r="F41" s="83"/>
      <c r="G41" s="83"/>
      <c r="H41" s="83"/>
      <c r="I41" s="86"/>
      <c r="J41" s="86"/>
      <c r="K41" s="86"/>
      <c r="L41" s="86"/>
      <c r="M41" s="86"/>
      <c r="N41" s="86"/>
      <c r="O41" s="86"/>
      <c r="P41" s="86"/>
      <c r="Q41" s="86">
        <v>1600</v>
      </c>
      <c r="R41" s="86"/>
      <c r="S41" s="86"/>
      <c r="T41" s="86"/>
      <c r="U41" s="86"/>
      <c r="V41" s="86"/>
      <c r="W41" s="86"/>
      <c r="X41" s="86">
        <f t="shared" si="1"/>
        <v>1600</v>
      </c>
      <c r="Y41" s="82">
        <f t="shared" si="0"/>
        <v>0</v>
      </c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s="81" customFormat="1" ht="28.5" x14ac:dyDescent="0.25">
      <c r="A42" s="121"/>
      <c r="B42" s="121"/>
      <c r="C42" s="85" t="s">
        <v>77</v>
      </c>
      <c r="D42" s="82">
        <v>0</v>
      </c>
      <c r="E42" s="88">
        <v>0</v>
      </c>
      <c r="F42" s="83"/>
      <c r="G42" s="83"/>
      <c r="H42" s="83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>
        <f t="shared" si="1"/>
        <v>0</v>
      </c>
      <c r="Y42" s="82">
        <f t="shared" si="0"/>
        <v>0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s="81" customFormat="1" ht="28.5" x14ac:dyDescent="0.25">
      <c r="A43" s="121"/>
      <c r="B43" s="121"/>
      <c r="C43" s="85" t="s">
        <v>140</v>
      </c>
      <c r="D43" s="82">
        <v>0</v>
      </c>
      <c r="E43" s="88">
        <v>0</v>
      </c>
      <c r="F43" s="83"/>
      <c r="G43" s="83"/>
      <c r="H43" s="83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>
        <f t="shared" si="1"/>
        <v>0</v>
      </c>
      <c r="Y43" s="82">
        <f t="shared" si="0"/>
        <v>0</v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s="81" customFormat="1" ht="28.5" x14ac:dyDescent="0.25">
      <c r="A44" s="121"/>
      <c r="B44" s="121"/>
      <c r="C44" s="85" t="s">
        <v>141</v>
      </c>
      <c r="D44" s="82">
        <v>0</v>
      </c>
      <c r="E44" s="88">
        <v>0</v>
      </c>
      <c r="F44" s="83"/>
      <c r="G44" s="83"/>
      <c r="H44" s="83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>
        <f t="shared" si="1"/>
        <v>0</v>
      </c>
      <c r="Y44" s="82">
        <f t="shared" si="0"/>
        <v>0</v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s="81" customFormat="1" ht="42.75" x14ac:dyDescent="0.25">
      <c r="A45" s="121"/>
      <c r="B45" s="121"/>
      <c r="C45" s="85" t="s">
        <v>22</v>
      </c>
      <c r="D45" s="82">
        <v>0</v>
      </c>
      <c r="E45" s="88">
        <v>0</v>
      </c>
      <c r="F45" s="83"/>
      <c r="G45" s="83"/>
      <c r="H45" s="83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>
        <f t="shared" si="1"/>
        <v>0</v>
      </c>
      <c r="Y45" s="82">
        <f t="shared" si="0"/>
        <v>0</v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s="81" customFormat="1" ht="28.5" x14ac:dyDescent="0.25">
      <c r="A46" s="121"/>
      <c r="B46" s="121"/>
      <c r="C46" s="85" t="s">
        <v>28</v>
      </c>
      <c r="D46" s="82">
        <v>20000</v>
      </c>
      <c r="E46" s="88">
        <v>0</v>
      </c>
      <c r="F46" s="83"/>
      <c r="G46" s="83"/>
      <c r="H46" s="83"/>
      <c r="I46" s="86"/>
      <c r="J46" s="86"/>
      <c r="K46" s="86"/>
      <c r="L46" s="86"/>
      <c r="M46" s="86"/>
      <c r="N46" s="86">
        <f>10000+4000</f>
        <v>14000</v>
      </c>
      <c r="O46" s="86"/>
      <c r="P46" s="86"/>
      <c r="Q46" s="86">
        <v>6000</v>
      </c>
      <c r="R46" s="86"/>
      <c r="S46" s="86"/>
      <c r="T46" s="86"/>
      <c r="U46" s="86"/>
      <c r="V46" s="86"/>
      <c r="W46" s="86"/>
      <c r="X46" s="86">
        <f t="shared" si="1"/>
        <v>20000</v>
      </c>
      <c r="Y46" s="82">
        <f t="shared" si="0"/>
        <v>0</v>
      </c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s="81" customFormat="1" ht="57" x14ac:dyDescent="0.25">
      <c r="A47" s="121"/>
      <c r="B47" s="121"/>
      <c r="C47" s="85" t="s">
        <v>143</v>
      </c>
      <c r="D47" s="82">
        <v>2020.38</v>
      </c>
      <c r="E47" s="88">
        <v>0</v>
      </c>
      <c r="F47" s="83"/>
      <c r="G47" s="83"/>
      <c r="H47" s="83"/>
      <c r="I47" s="86"/>
      <c r="J47" s="86"/>
      <c r="K47" s="86"/>
      <c r="L47" s="86"/>
      <c r="M47" s="86"/>
      <c r="N47" s="86"/>
      <c r="O47" s="86"/>
      <c r="P47" s="86"/>
      <c r="Q47" s="86"/>
      <c r="R47" s="86">
        <v>2020.38</v>
      </c>
      <c r="S47" s="86"/>
      <c r="T47" s="86"/>
      <c r="U47" s="86"/>
      <c r="V47" s="86"/>
      <c r="W47" s="86"/>
      <c r="X47" s="86">
        <f t="shared" si="1"/>
        <v>2020.38</v>
      </c>
      <c r="Y47" s="82">
        <f t="shared" si="0"/>
        <v>0</v>
      </c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s="81" customFormat="1" ht="42.75" x14ac:dyDescent="0.25">
      <c r="A48" s="121"/>
      <c r="B48" s="121"/>
      <c r="C48" s="85" t="s">
        <v>144</v>
      </c>
      <c r="D48" s="82">
        <v>50000</v>
      </c>
      <c r="E48" s="88">
        <v>0</v>
      </c>
      <c r="F48" s="83"/>
      <c r="G48" s="83"/>
      <c r="H48" s="83"/>
      <c r="I48" s="86"/>
      <c r="J48" s="86"/>
      <c r="K48" s="86"/>
      <c r="L48" s="86"/>
      <c r="M48" s="86"/>
      <c r="N48" s="86"/>
      <c r="O48" s="86"/>
      <c r="P48" s="86"/>
      <c r="Q48" s="86">
        <v>24502.97</v>
      </c>
      <c r="R48" s="86">
        <v>25497.03</v>
      </c>
      <c r="S48" s="86"/>
      <c r="T48" s="86"/>
      <c r="U48" s="86"/>
      <c r="V48" s="86"/>
      <c r="W48" s="86"/>
      <c r="X48" s="86">
        <f t="shared" si="1"/>
        <v>50000</v>
      </c>
      <c r="Y48" s="82">
        <f t="shared" si="0"/>
        <v>0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s="81" customFormat="1" ht="42.75" x14ac:dyDescent="0.25">
      <c r="A49" s="121"/>
      <c r="B49" s="121"/>
      <c r="C49" s="85" t="s">
        <v>142</v>
      </c>
      <c r="D49" s="82">
        <v>15000</v>
      </c>
      <c r="E49" s="88">
        <v>0</v>
      </c>
      <c r="F49" s="83">
        <v>5935</v>
      </c>
      <c r="G49" s="83">
        <v>3081.27</v>
      </c>
      <c r="H49" s="83"/>
      <c r="I49" s="86">
        <v>678.36</v>
      </c>
      <c r="J49" s="86"/>
      <c r="K49" s="86"/>
      <c r="L49" s="86"/>
      <c r="M49" s="86"/>
      <c r="N49" s="86"/>
      <c r="O49" s="86"/>
      <c r="P49" s="86"/>
      <c r="Q49" s="86"/>
      <c r="R49" s="86">
        <v>5120</v>
      </c>
      <c r="S49" s="86"/>
      <c r="T49" s="86"/>
      <c r="U49" s="86"/>
      <c r="V49" s="86"/>
      <c r="W49" s="86"/>
      <c r="X49" s="86">
        <f t="shared" si="1"/>
        <v>14814.630000000001</v>
      </c>
      <c r="Y49" s="82">
        <f t="shared" si="0"/>
        <v>185.36999999999898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s="81" customFormat="1" ht="57" x14ac:dyDescent="0.25">
      <c r="A50" s="121"/>
      <c r="B50" s="121"/>
      <c r="C50" s="85" t="s">
        <v>145</v>
      </c>
      <c r="D50" s="82">
        <v>14200</v>
      </c>
      <c r="E50" s="88">
        <v>0</v>
      </c>
      <c r="F50" s="83"/>
      <c r="G50" s="83"/>
      <c r="H50" s="83"/>
      <c r="I50" s="86"/>
      <c r="J50" s="86"/>
      <c r="K50" s="86"/>
      <c r="L50" s="86"/>
      <c r="M50" s="86"/>
      <c r="N50" s="86"/>
      <c r="O50" s="86"/>
      <c r="P50" s="86"/>
      <c r="Q50" s="86">
        <v>14200</v>
      </c>
      <c r="R50" s="86"/>
      <c r="S50" s="86"/>
      <c r="T50" s="86"/>
      <c r="U50" s="86"/>
      <c r="V50" s="86"/>
      <c r="W50" s="86"/>
      <c r="X50" s="86">
        <f t="shared" si="1"/>
        <v>14200</v>
      </c>
      <c r="Y50" s="82">
        <f t="shared" si="0"/>
        <v>0</v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s="81" customFormat="1" x14ac:dyDescent="0.25">
      <c r="A51" s="121"/>
      <c r="B51" s="121"/>
      <c r="C51" s="85" t="s">
        <v>146</v>
      </c>
      <c r="D51" s="82">
        <v>480</v>
      </c>
      <c r="E51" s="88">
        <v>0</v>
      </c>
      <c r="F51" s="83"/>
      <c r="G51" s="83"/>
      <c r="H51" s="83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>
        <f t="shared" si="1"/>
        <v>0</v>
      </c>
      <c r="Y51" s="82">
        <f t="shared" si="0"/>
        <v>480</v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s="81" customFormat="1" ht="42.75" x14ac:dyDescent="0.25">
      <c r="A52" s="121"/>
      <c r="B52" s="121"/>
      <c r="C52" s="85" t="s">
        <v>147</v>
      </c>
      <c r="D52" s="82">
        <v>11162</v>
      </c>
      <c r="E52" s="88">
        <v>10000</v>
      </c>
      <c r="F52" s="83"/>
      <c r="G52" s="83"/>
      <c r="H52" s="83"/>
      <c r="I52" s="86"/>
      <c r="J52" s="86"/>
      <c r="K52" s="86"/>
      <c r="L52" s="86"/>
      <c r="M52" s="86"/>
      <c r="N52" s="86"/>
      <c r="O52" s="86"/>
      <c r="P52" s="86"/>
      <c r="Q52" s="86"/>
      <c r="R52" s="86">
        <v>21162</v>
      </c>
      <c r="S52" s="86"/>
      <c r="T52" s="86"/>
      <c r="U52" s="86"/>
      <c r="V52" s="86"/>
      <c r="W52" s="86"/>
      <c r="X52" s="86">
        <f t="shared" si="1"/>
        <v>21162</v>
      </c>
      <c r="Y52" s="82">
        <f t="shared" si="0"/>
        <v>0</v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s="81" customFormat="1" ht="42.75" x14ac:dyDescent="0.25">
      <c r="A53" s="121"/>
      <c r="B53" s="121"/>
      <c r="C53" s="85" t="s">
        <v>148</v>
      </c>
      <c r="D53" s="82">
        <v>24000</v>
      </c>
      <c r="E53" s="88">
        <v>24000</v>
      </c>
      <c r="F53" s="83"/>
      <c r="G53" s="83"/>
      <c r="H53" s="83"/>
      <c r="I53" s="86"/>
      <c r="J53" s="86"/>
      <c r="K53" s="86"/>
      <c r="L53" s="86"/>
      <c r="M53" s="86"/>
      <c r="N53" s="86"/>
      <c r="O53" s="86"/>
      <c r="P53" s="86"/>
      <c r="Q53" s="86"/>
      <c r="R53" s="86">
        <v>48000</v>
      </c>
      <c r="S53" s="86"/>
      <c r="T53" s="86"/>
      <c r="U53" s="86"/>
      <c r="V53" s="86"/>
      <c r="W53" s="86"/>
      <c r="X53" s="86">
        <f t="shared" si="1"/>
        <v>48000</v>
      </c>
      <c r="Y53" s="82">
        <f t="shared" si="0"/>
        <v>0</v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s="81" customFormat="1" ht="28.5" x14ac:dyDescent="0.25">
      <c r="A54" s="121"/>
      <c r="B54" s="121"/>
      <c r="C54" s="85" t="s">
        <v>150</v>
      </c>
      <c r="D54" s="82">
        <v>0</v>
      </c>
      <c r="E54" s="88">
        <v>200</v>
      </c>
      <c r="F54" s="83"/>
      <c r="G54" s="83"/>
      <c r="H54" s="83">
        <v>60</v>
      </c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>
        <f t="shared" si="1"/>
        <v>60</v>
      </c>
      <c r="Y54" s="82">
        <f t="shared" si="0"/>
        <v>140</v>
      </c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81" customFormat="1" x14ac:dyDescent="0.25">
      <c r="A55" s="121"/>
      <c r="B55" s="121"/>
      <c r="C55" s="85" t="s">
        <v>151</v>
      </c>
      <c r="D55" s="82">
        <v>0</v>
      </c>
      <c r="E55" s="88">
        <v>30000</v>
      </c>
      <c r="F55" s="83"/>
      <c r="G55" s="83"/>
      <c r="H55" s="83"/>
      <c r="I55" s="86"/>
      <c r="J55" s="86"/>
      <c r="K55" s="86"/>
      <c r="L55" s="86"/>
      <c r="M55" s="86"/>
      <c r="N55" s="86"/>
      <c r="O55" s="86"/>
      <c r="P55" s="86"/>
      <c r="Q55" s="86"/>
      <c r="R55" s="86">
        <v>30000</v>
      </c>
      <c r="S55" s="86"/>
      <c r="T55" s="86"/>
      <c r="U55" s="86"/>
      <c r="V55" s="86"/>
      <c r="W55" s="86"/>
      <c r="X55" s="86">
        <f t="shared" si="1"/>
        <v>30000</v>
      </c>
      <c r="Y55" s="82">
        <f t="shared" si="0"/>
        <v>0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81" customFormat="1" ht="57" x14ac:dyDescent="0.25">
      <c r="A56" s="121"/>
      <c r="B56" s="121"/>
      <c r="C56" s="85" t="s">
        <v>152</v>
      </c>
      <c r="D56" s="82">
        <v>0</v>
      </c>
      <c r="E56" s="88">
        <v>9063.9500000000007</v>
      </c>
      <c r="F56" s="83"/>
      <c r="G56" s="83"/>
      <c r="H56" s="83"/>
      <c r="I56" s="86"/>
      <c r="J56" s="86"/>
      <c r="K56" s="86"/>
      <c r="L56" s="86"/>
      <c r="M56" s="86"/>
      <c r="N56" s="86"/>
      <c r="O56" s="86"/>
      <c r="P56" s="86"/>
      <c r="Q56" s="86"/>
      <c r="R56" s="86">
        <v>9063.9500000000007</v>
      </c>
      <c r="S56" s="86"/>
      <c r="T56" s="86"/>
      <c r="U56" s="86"/>
      <c r="V56" s="86"/>
      <c r="W56" s="86"/>
      <c r="X56" s="86">
        <f t="shared" si="1"/>
        <v>9063.9500000000007</v>
      </c>
      <c r="Y56" s="82">
        <f>D56+E56-X56-5321.82</f>
        <v>-5321.82</v>
      </c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81" customFormat="1" x14ac:dyDescent="0.25">
      <c r="A57" s="121"/>
      <c r="B57" s="121"/>
      <c r="C57" s="85" t="s">
        <v>153</v>
      </c>
      <c r="D57" s="82">
        <v>0</v>
      </c>
      <c r="E57" s="88">
        <v>100</v>
      </c>
      <c r="F57" s="83"/>
      <c r="G57" s="83"/>
      <c r="H57" s="83">
        <v>100</v>
      </c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>
        <f t="shared" si="1"/>
        <v>100</v>
      </c>
      <c r="Y57" s="82">
        <f t="shared" si="0"/>
        <v>0</v>
      </c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81" customFormat="1" ht="28.5" x14ac:dyDescent="0.25">
      <c r="A58" s="121"/>
      <c r="B58" s="121"/>
      <c r="C58" s="85" t="s">
        <v>154</v>
      </c>
      <c r="D58" s="82">
        <v>0</v>
      </c>
      <c r="E58" s="88">
        <v>21400</v>
      </c>
      <c r="F58" s="83"/>
      <c r="G58" s="83"/>
      <c r="H58" s="83"/>
      <c r="I58" s="86"/>
      <c r="J58" s="86"/>
      <c r="K58" s="86"/>
      <c r="L58" s="86"/>
      <c r="M58" s="86"/>
      <c r="N58" s="86"/>
      <c r="O58" s="86"/>
      <c r="P58" s="86"/>
      <c r="Q58" s="86">
        <v>0</v>
      </c>
      <c r="R58" s="86">
        <f>21400-3413.12</f>
        <v>17986.88</v>
      </c>
      <c r="S58" s="86"/>
      <c r="T58" s="86"/>
      <c r="U58" s="86"/>
      <c r="V58" s="86"/>
      <c r="W58" s="86"/>
      <c r="X58" s="86">
        <f t="shared" si="1"/>
        <v>17986.88</v>
      </c>
      <c r="Y58" s="82">
        <f t="shared" si="0"/>
        <v>3413.119999999999</v>
      </c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81" customFormat="1" ht="42.75" x14ac:dyDescent="0.25">
      <c r="A59" s="121"/>
      <c r="B59" s="121"/>
      <c r="C59" s="85" t="s">
        <v>155</v>
      </c>
      <c r="D59" s="82"/>
      <c r="E59" s="88">
        <v>6221</v>
      </c>
      <c r="F59" s="83"/>
      <c r="G59" s="83"/>
      <c r="H59" s="83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2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81" customFormat="1" ht="18" customHeight="1" x14ac:dyDescent="0.25">
      <c r="A60" s="62" t="s">
        <v>7</v>
      </c>
      <c r="B60" s="63"/>
      <c r="C60" s="51"/>
      <c r="D60" s="71">
        <f t="shared" ref="D60:M60" si="2">SUM(D7:D58)</f>
        <v>165671.41999999998</v>
      </c>
      <c r="E60" s="64">
        <f>SUM(E7:E59)</f>
        <v>131824.95000000001</v>
      </c>
      <c r="F60" s="72">
        <f t="shared" si="2"/>
        <v>5935</v>
      </c>
      <c r="G60" s="72">
        <f t="shared" si="2"/>
        <v>3081.27</v>
      </c>
      <c r="H60" s="72">
        <f t="shared" si="2"/>
        <v>1600</v>
      </c>
      <c r="I60" s="72">
        <f t="shared" si="2"/>
        <v>678.36</v>
      </c>
      <c r="J60" s="72">
        <f t="shared" si="2"/>
        <v>385.25</v>
      </c>
      <c r="K60" s="72">
        <f t="shared" si="2"/>
        <v>18.86</v>
      </c>
      <c r="L60" s="72">
        <f t="shared" si="2"/>
        <v>0</v>
      </c>
      <c r="M60" s="72">
        <f t="shared" si="2"/>
        <v>1144.93</v>
      </c>
      <c r="N60" s="72">
        <f>SUM(N6:N58)</f>
        <v>20000</v>
      </c>
      <c r="O60" s="72">
        <f>SUM(O7:O58)</f>
        <v>1250</v>
      </c>
      <c r="P60" s="72">
        <f>SUM(P7:P58)</f>
        <v>0</v>
      </c>
      <c r="Q60" s="72">
        <f>SUM(Q7:Q58)</f>
        <v>53862.04</v>
      </c>
      <c r="R60" s="72">
        <f>SUM(R7:R58)</f>
        <v>173587.86000000002</v>
      </c>
      <c r="S60" s="72">
        <f>SUM(S7:S58)</f>
        <v>0</v>
      </c>
      <c r="T60" s="72">
        <f>SUM(T6:T58)</f>
        <v>0</v>
      </c>
      <c r="U60" s="72">
        <f>SUM(U6:U58)</f>
        <v>0</v>
      </c>
      <c r="V60" s="72">
        <f>SUM(V7:V58)</f>
        <v>20000</v>
      </c>
      <c r="W60" s="72">
        <f>SUM(W6:W58)</f>
        <v>0</v>
      </c>
      <c r="X60" s="100">
        <f>SUM(X7:X58)</f>
        <v>281543.57</v>
      </c>
      <c r="Y60" s="71">
        <f>D60+E60-X60</f>
        <v>15952.799999999988</v>
      </c>
      <c r="Z60" s="117"/>
    </row>
    <row r="61" spans="1:43" s="81" customFormat="1" ht="42.75" x14ac:dyDescent="0.3">
      <c r="A61" s="120">
        <v>2</v>
      </c>
      <c r="B61" s="120" t="s">
        <v>1</v>
      </c>
      <c r="C61" s="85" t="s">
        <v>78</v>
      </c>
      <c r="D61" s="79"/>
      <c r="E61" s="23">
        <v>0</v>
      </c>
      <c r="F61" s="23"/>
      <c r="G61" s="29"/>
      <c r="H61" s="89"/>
      <c r="I61" s="89"/>
      <c r="J61" s="89"/>
      <c r="K61" s="89"/>
      <c r="L61" s="90"/>
      <c r="M61" s="90"/>
      <c r="N61" s="90"/>
      <c r="O61" s="90"/>
      <c r="P61" s="90"/>
      <c r="Q61" s="90"/>
      <c r="R61" s="90"/>
      <c r="S61" s="102">
        <v>0</v>
      </c>
      <c r="T61" s="102"/>
      <c r="U61" s="102"/>
      <c r="V61" s="102"/>
      <c r="W61" s="102"/>
      <c r="X61" s="112">
        <f>F61+G61+H61+I61+K61+L61+M61+N61+O61+P61+Q61+R61+S61+T61+U61+V61+W61+O61</f>
        <v>0</v>
      </c>
      <c r="Y61" s="38">
        <f t="shared" si="0"/>
        <v>0</v>
      </c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81" customFormat="1" ht="105" hidden="1" customHeight="1" x14ac:dyDescent="0.3">
      <c r="A62" s="120">
        <v>3</v>
      </c>
      <c r="B62" s="111" t="s">
        <v>110</v>
      </c>
      <c r="C62" s="104" t="s">
        <v>111</v>
      </c>
      <c r="D62" s="113">
        <v>-5321.82</v>
      </c>
      <c r="E62" s="105">
        <v>0</v>
      </c>
      <c r="F62" s="105">
        <v>0</v>
      </c>
      <c r="G62" s="106"/>
      <c r="H62" s="107"/>
      <c r="I62" s="107"/>
      <c r="J62" s="107"/>
      <c r="K62" s="107"/>
      <c r="L62" s="108"/>
      <c r="M62" s="108"/>
      <c r="N62" s="108"/>
      <c r="O62" s="108"/>
      <c r="P62" s="108"/>
      <c r="Q62" s="108"/>
      <c r="R62" s="108"/>
      <c r="S62" s="109"/>
      <c r="T62" s="109"/>
      <c r="U62" s="109"/>
      <c r="V62" s="109"/>
      <c r="W62" s="109"/>
      <c r="X62" s="110">
        <v>0</v>
      </c>
      <c r="Y62" s="38">
        <v>0</v>
      </c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81" customFormat="1" ht="105" customHeight="1" x14ac:dyDescent="0.3">
      <c r="A63" s="120">
        <v>4</v>
      </c>
      <c r="B63" s="111" t="s">
        <v>125</v>
      </c>
      <c r="C63" s="104" t="s">
        <v>126</v>
      </c>
      <c r="D63" s="113">
        <v>13000</v>
      </c>
      <c r="E63" s="105">
        <v>0</v>
      </c>
      <c r="F63" s="105"/>
      <c r="G63" s="106"/>
      <c r="H63" s="107"/>
      <c r="I63" s="107"/>
      <c r="J63" s="107"/>
      <c r="K63" s="107"/>
      <c r="L63" s="108"/>
      <c r="M63" s="108"/>
      <c r="N63" s="108"/>
      <c r="O63" s="108"/>
      <c r="P63" s="108"/>
      <c r="Q63" s="108"/>
      <c r="R63" s="108"/>
      <c r="S63" s="109"/>
      <c r="T63" s="109"/>
      <c r="U63" s="109"/>
      <c r="V63" s="109"/>
      <c r="W63" s="109"/>
      <c r="X63" s="110">
        <v>0</v>
      </c>
      <c r="Y63" s="38">
        <f>D63+E63-X63</f>
        <v>13000</v>
      </c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81" customFormat="1" ht="105" customHeight="1" x14ac:dyDescent="0.3">
      <c r="A64" s="120">
        <v>5</v>
      </c>
      <c r="B64" s="111" t="s">
        <v>128</v>
      </c>
      <c r="C64" s="104" t="s">
        <v>129</v>
      </c>
      <c r="D64" s="113">
        <v>151250.70000000001</v>
      </c>
      <c r="E64" s="105">
        <v>0</v>
      </c>
      <c r="F64" s="105"/>
      <c r="G64" s="106"/>
      <c r="H64" s="107"/>
      <c r="I64" s="107"/>
      <c r="J64" s="107"/>
      <c r="K64" s="107"/>
      <c r="L64" s="108"/>
      <c r="M64" s="108"/>
      <c r="N64" s="108"/>
      <c r="O64" s="108"/>
      <c r="P64" s="108"/>
      <c r="Q64" s="118">
        <v>4772</v>
      </c>
      <c r="R64" s="118">
        <v>10353</v>
      </c>
      <c r="S64" s="109"/>
      <c r="T64" s="109"/>
      <c r="U64" s="109"/>
      <c r="V64" s="109"/>
      <c r="W64" s="109"/>
      <c r="X64" s="110">
        <f>Q64+R64</f>
        <v>15125</v>
      </c>
      <c r="Y64" s="38">
        <f>D64+E64-X64</f>
        <v>136125.70000000001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175" s="81" customFormat="1" ht="18.75" customHeight="1" x14ac:dyDescent="0.25">
      <c r="A65" s="65" t="s">
        <v>7</v>
      </c>
      <c r="B65" s="66"/>
      <c r="C65" s="67"/>
      <c r="D65" s="80">
        <f>D62+D63+D64</f>
        <v>158928.88</v>
      </c>
      <c r="E65" s="68">
        <f>E63+E64</f>
        <v>0</v>
      </c>
      <c r="F65" s="73">
        <f>F62</f>
        <v>0</v>
      </c>
      <c r="G65" s="73"/>
      <c r="H65" s="73"/>
      <c r="I65" s="73"/>
      <c r="J65" s="73"/>
      <c r="K65" s="73"/>
      <c r="L65" s="74"/>
      <c r="M65" s="74"/>
      <c r="N65" s="74"/>
      <c r="O65" s="74"/>
      <c r="P65" s="74"/>
      <c r="Q65" s="119">
        <f>Q64</f>
        <v>4772</v>
      </c>
      <c r="R65" s="119">
        <f>R64</f>
        <v>10353</v>
      </c>
      <c r="S65" s="103">
        <f>S61</f>
        <v>0</v>
      </c>
      <c r="T65" s="103"/>
      <c r="U65" s="103"/>
      <c r="V65" s="103"/>
      <c r="W65" s="103"/>
      <c r="X65" s="84">
        <f>X62+X63+X64</f>
        <v>15125</v>
      </c>
      <c r="Y65" s="71">
        <f>Y62+Y63+Y64</f>
        <v>149125.70000000001</v>
      </c>
    </row>
    <row r="66" spans="1:175" s="60" customFormat="1" ht="18.75" x14ac:dyDescent="0.3">
      <c r="A66" s="69" t="s">
        <v>73</v>
      </c>
      <c r="B66" s="69"/>
      <c r="C66" s="69"/>
      <c r="D66" s="75">
        <f>D60+D65</f>
        <v>324600.3</v>
      </c>
      <c r="E66" s="70">
        <f>E65+E60</f>
        <v>131824.95000000001</v>
      </c>
      <c r="F66" s="76">
        <f>F60+F65</f>
        <v>5935</v>
      </c>
      <c r="G66" s="76">
        <f t="shared" ref="G66:S66" si="3">G60+G65</f>
        <v>3081.27</v>
      </c>
      <c r="H66" s="76">
        <f t="shared" si="3"/>
        <v>1600</v>
      </c>
      <c r="I66" s="76">
        <f t="shared" si="3"/>
        <v>678.36</v>
      </c>
      <c r="J66" s="76"/>
      <c r="K66" s="76">
        <f t="shared" si="3"/>
        <v>18.86</v>
      </c>
      <c r="L66" s="76">
        <f t="shared" si="3"/>
        <v>0</v>
      </c>
      <c r="M66" s="76">
        <f t="shared" si="3"/>
        <v>1144.93</v>
      </c>
      <c r="N66" s="76">
        <f t="shared" si="3"/>
        <v>20000</v>
      </c>
      <c r="O66" s="76">
        <f t="shared" si="3"/>
        <v>1250</v>
      </c>
      <c r="P66" s="76">
        <f t="shared" si="3"/>
        <v>0</v>
      </c>
      <c r="Q66" s="76">
        <f t="shared" si="3"/>
        <v>58634.04</v>
      </c>
      <c r="R66" s="76">
        <f>R60+R65</f>
        <v>183940.86000000002</v>
      </c>
      <c r="S66" s="76">
        <f t="shared" si="3"/>
        <v>0</v>
      </c>
      <c r="T66" s="76"/>
      <c r="U66" s="76"/>
      <c r="V66" s="76"/>
      <c r="W66" s="76"/>
      <c r="X66" s="70">
        <f>X60+X65</f>
        <v>296668.57</v>
      </c>
      <c r="Y66" s="75">
        <f>D66+E66-X66</f>
        <v>159756.68</v>
      </c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</row>
  </sheetData>
  <mergeCells count="31">
    <mergeCell ref="A1:Y1"/>
    <mergeCell ref="A2:Y2"/>
    <mergeCell ref="A3:A5"/>
    <mergeCell ref="B3:B5"/>
    <mergeCell ref="C3:C5"/>
    <mergeCell ref="D3:D5"/>
    <mergeCell ref="E3:E5"/>
    <mergeCell ref="F3:X3"/>
    <mergeCell ref="Y3:Y5"/>
    <mergeCell ref="F4:F5"/>
    <mergeCell ref="U4:U5"/>
    <mergeCell ref="V4:V5"/>
    <mergeCell ref="W4:W5"/>
    <mergeCell ref="X4:X5"/>
    <mergeCell ref="M4:M5"/>
    <mergeCell ref="N4:N5"/>
    <mergeCell ref="A7:A12"/>
    <mergeCell ref="B7:B12"/>
    <mergeCell ref="S4:S5"/>
    <mergeCell ref="T4:T5"/>
    <mergeCell ref="G4:G5"/>
    <mergeCell ref="H4:H5"/>
    <mergeCell ref="I4:I5"/>
    <mergeCell ref="J4:J5"/>
    <mergeCell ref="K4:K5"/>
    <mergeCell ref="L4:L5"/>
    <mergeCell ref="O4:O5"/>
    <mergeCell ref="P4:P5"/>
    <mergeCell ref="Q4:Q5"/>
    <mergeCell ref="R4:R5"/>
    <mergeCell ref="A6:L6"/>
  </mergeCells>
  <pageMargins left="0.31496062992125984" right="0.31496062992125984" top="0.15748031496062992" bottom="0.35433070866141736" header="0.31496062992125984" footer="0.31496062992125984"/>
  <pageSetup paperSize="9" scale="10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58"/>
  <sheetViews>
    <sheetView tabSelected="1" zoomScale="75" zoomScaleNormal="75" workbookViewId="0">
      <selection activeCell="D51" sqref="D51"/>
    </sheetView>
  </sheetViews>
  <sheetFormatPr defaultRowHeight="15" x14ac:dyDescent="0.25"/>
  <cols>
    <col min="1" max="1" width="3.140625" style="187" customWidth="1"/>
    <col min="2" max="2" width="17.42578125" style="187" customWidth="1"/>
    <col min="3" max="3" width="21.28515625" style="187" customWidth="1"/>
    <col min="4" max="4" width="16" style="187" customWidth="1"/>
    <col min="5" max="5" width="20.7109375" style="194" customWidth="1"/>
    <col min="6" max="6" width="12" style="194" customWidth="1"/>
    <col min="7" max="7" width="11" style="188" customWidth="1"/>
    <col min="8" max="8" width="10.5703125" style="187" customWidth="1"/>
    <col min="9" max="9" width="13.42578125" style="187" customWidth="1"/>
    <col min="10" max="10" width="11.140625" style="187" customWidth="1"/>
    <col min="11" max="11" width="12.28515625" style="187" customWidth="1"/>
    <col min="12" max="12" width="13.140625" style="187" customWidth="1"/>
    <col min="13" max="13" width="12.85546875" style="187" customWidth="1"/>
    <col min="14" max="14" width="14" style="187" customWidth="1"/>
    <col min="15" max="15" width="14.28515625" style="187" customWidth="1"/>
    <col min="16" max="16" width="16.42578125" style="187" customWidth="1"/>
    <col min="17" max="17" width="15" style="187" customWidth="1"/>
    <col min="18" max="89" width="9.140625" style="190"/>
    <col min="90" max="16384" width="9.140625" style="187"/>
  </cols>
  <sheetData>
    <row r="1" spans="1:89" ht="29.25" customHeight="1" x14ac:dyDescent="0.3">
      <c r="A1" s="162" t="s">
        <v>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</row>
    <row r="2" spans="1:89" s="188" customFormat="1" ht="29.25" customHeight="1" x14ac:dyDescent="0.3">
      <c r="A2" s="163" t="s">
        <v>165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</row>
    <row r="3" spans="1:89" ht="15" customHeight="1" x14ac:dyDescent="0.25">
      <c r="A3" s="164" t="s">
        <v>36</v>
      </c>
      <c r="B3" s="159" t="s">
        <v>37</v>
      </c>
      <c r="C3" s="164" t="s">
        <v>38</v>
      </c>
      <c r="D3" s="165" t="s">
        <v>46</v>
      </c>
      <c r="E3" s="159" t="s">
        <v>3</v>
      </c>
      <c r="F3" s="166" t="s">
        <v>66</v>
      </c>
      <c r="G3" s="167"/>
      <c r="H3" s="167"/>
      <c r="I3" s="167"/>
      <c r="J3" s="167"/>
      <c r="K3" s="167"/>
      <c r="L3" s="167"/>
      <c r="M3" s="167"/>
      <c r="N3" s="167"/>
      <c r="O3" s="167"/>
      <c r="P3" s="168"/>
      <c r="Q3" s="178" t="s">
        <v>72</v>
      </c>
    </row>
    <row r="4" spans="1:89" ht="30" customHeight="1" x14ac:dyDescent="0.25">
      <c r="A4" s="164"/>
      <c r="B4" s="160"/>
      <c r="C4" s="164"/>
      <c r="D4" s="165"/>
      <c r="E4" s="160"/>
      <c r="F4" s="165" t="s">
        <v>79</v>
      </c>
      <c r="G4" s="159" t="s">
        <v>80</v>
      </c>
      <c r="H4" s="165" t="s">
        <v>58</v>
      </c>
      <c r="I4" s="159" t="s">
        <v>54</v>
      </c>
      <c r="J4" s="174" t="s">
        <v>86</v>
      </c>
      <c r="K4" s="172" t="s">
        <v>85</v>
      </c>
      <c r="L4" s="172" t="s">
        <v>84</v>
      </c>
      <c r="M4" s="172" t="s">
        <v>82</v>
      </c>
      <c r="N4" s="172" t="s">
        <v>95</v>
      </c>
      <c r="O4" s="172" t="s">
        <v>96</v>
      </c>
      <c r="P4" s="172" t="s">
        <v>2</v>
      </c>
      <c r="Q4" s="179"/>
    </row>
    <row r="5" spans="1:89" ht="61.5" customHeight="1" x14ac:dyDescent="0.25">
      <c r="A5" s="164"/>
      <c r="B5" s="161"/>
      <c r="C5" s="164"/>
      <c r="D5" s="165"/>
      <c r="E5" s="161"/>
      <c r="F5" s="165"/>
      <c r="G5" s="161"/>
      <c r="H5" s="165"/>
      <c r="I5" s="161"/>
      <c r="J5" s="174"/>
      <c r="K5" s="173"/>
      <c r="L5" s="173"/>
      <c r="M5" s="173"/>
      <c r="N5" s="173"/>
      <c r="O5" s="173"/>
      <c r="P5" s="173"/>
      <c r="Q5" s="180"/>
    </row>
    <row r="6" spans="1:89" ht="26.25" x14ac:dyDescent="0.25">
      <c r="A6" s="175" t="s">
        <v>137</v>
      </c>
      <c r="B6" s="176"/>
      <c r="C6" s="176"/>
      <c r="D6" s="176"/>
      <c r="E6" s="176"/>
      <c r="F6" s="176"/>
      <c r="G6" s="176"/>
      <c r="H6" s="176"/>
      <c r="I6" s="176"/>
      <c r="J6" s="177"/>
      <c r="K6" s="59"/>
      <c r="L6" s="59"/>
      <c r="M6" s="59"/>
      <c r="N6" s="125"/>
      <c r="O6" s="142"/>
      <c r="P6" s="59"/>
      <c r="Q6" s="22"/>
    </row>
    <row r="7" spans="1:89" s="189" customFormat="1" ht="43.5" customHeight="1" x14ac:dyDescent="0.25">
      <c r="A7" s="148">
        <v>1</v>
      </c>
      <c r="B7" s="159" t="s">
        <v>116</v>
      </c>
      <c r="C7" s="85" t="s">
        <v>11</v>
      </c>
      <c r="D7" s="133">
        <v>461.07</v>
      </c>
      <c r="E7" s="123">
        <v>2000</v>
      </c>
      <c r="F7" s="79"/>
      <c r="G7" s="38"/>
      <c r="H7" s="38"/>
      <c r="I7" s="38">
        <v>0</v>
      </c>
      <c r="J7" s="82"/>
      <c r="K7" s="82"/>
      <c r="L7" s="82"/>
      <c r="M7" s="195"/>
      <c r="N7" s="195"/>
      <c r="O7" s="195"/>
      <c r="P7" s="82">
        <f>SUM(F7:O7)</f>
        <v>0</v>
      </c>
      <c r="Q7" s="38">
        <f>D7+E7-P7</f>
        <v>2461.0700000000002</v>
      </c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190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</row>
    <row r="8" spans="1:89" s="190" customFormat="1" ht="42.75" x14ac:dyDescent="0.25">
      <c r="A8" s="149"/>
      <c r="B8" s="160"/>
      <c r="C8" s="181" t="s">
        <v>162</v>
      </c>
      <c r="D8" s="182">
        <v>247142.05</v>
      </c>
      <c r="E8" s="183">
        <v>20000</v>
      </c>
      <c r="F8" s="196">
        <v>26870</v>
      </c>
      <c r="G8" s="197"/>
      <c r="H8" s="197"/>
      <c r="I8" s="197"/>
      <c r="J8" s="197">
        <v>3179.02</v>
      </c>
      <c r="K8" s="197"/>
      <c r="L8" s="197"/>
      <c r="M8" s="197"/>
      <c r="N8" s="197">
        <f>8056.42+19418.72</f>
        <v>27475.14</v>
      </c>
      <c r="O8" s="197">
        <f>71636.36+2100+3899.82+2800+2800</f>
        <v>83236.180000000008</v>
      </c>
      <c r="P8" s="82">
        <f t="shared" ref="P8:P47" si="0">SUM(F8:O8)</f>
        <v>140760.34000000003</v>
      </c>
      <c r="Q8" s="197">
        <f>D8+E8-P8</f>
        <v>126381.70999999996</v>
      </c>
    </row>
    <row r="9" spans="1:89" s="191" customFormat="1" ht="32.25" customHeight="1" x14ac:dyDescent="0.25">
      <c r="A9" s="141"/>
      <c r="B9" s="160"/>
      <c r="C9" s="85" t="s">
        <v>164</v>
      </c>
      <c r="D9" s="125">
        <v>-23.7</v>
      </c>
      <c r="E9" s="55">
        <v>0</v>
      </c>
      <c r="F9" s="198"/>
      <c r="G9" s="38"/>
      <c r="H9" s="38"/>
      <c r="I9" s="195"/>
      <c r="J9" s="38"/>
      <c r="K9" s="82"/>
      <c r="L9" s="82"/>
      <c r="M9" s="195"/>
      <c r="N9" s="82"/>
      <c r="O9" s="82"/>
      <c r="P9" s="82">
        <f t="shared" si="0"/>
        <v>0</v>
      </c>
      <c r="Q9" s="38">
        <f>D9+E9-P9</f>
        <v>-23.7</v>
      </c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190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</row>
    <row r="10" spans="1:89" s="191" customFormat="1" ht="28.5" customHeight="1" x14ac:dyDescent="0.25">
      <c r="A10" s="141"/>
      <c r="B10" s="160"/>
      <c r="C10" s="85" t="s">
        <v>106</v>
      </c>
      <c r="D10" s="126">
        <v>6553.88</v>
      </c>
      <c r="E10" s="127">
        <v>30000</v>
      </c>
      <c r="F10" s="198"/>
      <c r="G10" s="198"/>
      <c r="H10" s="198"/>
      <c r="I10" s="82"/>
      <c r="J10" s="82"/>
      <c r="K10" s="82"/>
      <c r="L10" s="82"/>
      <c r="M10" s="82"/>
      <c r="N10" s="82"/>
      <c r="O10" s="82"/>
      <c r="P10" s="82">
        <f t="shared" si="0"/>
        <v>0</v>
      </c>
      <c r="Q10" s="38">
        <f>D10+E10-P10</f>
        <v>36553.879999999997</v>
      </c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190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</row>
    <row r="11" spans="1:89" s="191" customFormat="1" ht="47.25" customHeight="1" x14ac:dyDescent="0.25">
      <c r="A11" s="141"/>
      <c r="B11" s="160"/>
      <c r="C11" s="85" t="s">
        <v>135</v>
      </c>
      <c r="D11" s="126">
        <v>0</v>
      </c>
      <c r="E11" s="127">
        <f>5000+1000</f>
        <v>6000</v>
      </c>
      <c r="F11" s="198"/>
      <c r="G11" s="198"/>
      <c r="H11" s="198"/>
      <c r="I11" s="82"/>
      <c r="J11" s="82"/>
      <c r="K11" s="82"/>
      <c r="L11" s="82"/>
      <c r="M11" s="82"/>
      <c r="N11" s="82"/>
      <c r="O11" s="82"/>
      <c r="P11" s="82">
        <f t="shared" si="0"/>
        <v>0</v>
      </c>
      <c r="Q11" s="38">
        <f>D11+E11-P11</f>
        <v>6000</v>
      </c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190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</row>
    <row r="12" spans="1:89" s="191" customFormat="1" ht="47.25" customHeight="1" x14ac:dyDescent="0.25">
      <c r="A12" s="141"/>
      <c r="B12" s="160"/>
      <c r="C12" s="85" t="s">
        <v>118</v>
      </c>
      <c r="D12" s="126">
        <v>0</v>
      </c>
      <c r="E12" s="127">
        <v>10900</v>
      </c>
      <c r="F12" s="198"/>
      <c r="G12" s="198"/>
      <c r="H12" s="198"/>
      <c r="I12" s="82"/>
      <c r="J12" s="82"/>
      <c r="K12" s="82"/>
      <c r="L12" s="82"/>
      <c r="M12" s="82"/>
      <c r="N12" s="82"/>
      <c r="O12" s="82"/>
      <c r="P12" s="82"/>
      <c r="Q12" s="38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</row>
    <row r="13" spans="1:89" s="191" customFormat="1" ht="31.5" customHeight="1" x14ac:dyDescent="0.25">
      <c r="A13" s="141"/>
      <c r="B13" s="160"/>
      <c r="C13" s="85" t="s">
        <v>122</v>
      </c>
      <c r="D13" s="126">
        <v>12423</v>
      </c>
      <c r="E13" s="127">
        <v>0</v>
      </c>
      <c r="F13" s="198"/>
      <c r="G13" s="198"/>
      <c r="H13" s="198"/>
      <c r="I13" s="82"/>
      <c r="J13" s="82"/>
      <c r="K13" s="82"/>
      <c r="L13" s="82"/>
      <c r="M13" s="82"/>
      <c r="N13" s="82"/>
      <c r="O13" s="82"/>
      <c r="P13" s="82">
        <f t="shared" si="0"/>
        <v>0</v>
      </c>
      <c r="Q13" s="38">
        <f>D13+E13-P13</f>
        <v>12423</v>
      </c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190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</row>
    <row r="14" spans="1:89" s="191" customFormat="1" ht="72" customHeight="1" x14ac:dyDescent="0.25">
      <c r="A14" s="141"/>
      <c r="B14" s="160"/>
      <c r="C14" s="85" t="s">
        <v>189</v>
      </c>
      <c r="D14" s="126">
        <v>31.52</v>
      </c>
      <c r="E14" s="127">
        <v>0</v>
      </c>
      <c r="F14" s="198"/>
      <c r="G14" s="198"/>
      <c r="H14" s="198"/>
      <c r="I14" s="82"/>
      <c r="J14" s="82"/>
      <c r="K14" s="82"/>
      <c r="L14" s="82"/>
      <c r="M14" s="82"/>
      <c r="N14" s="82"/>
      <c r="O14" s="82"/>
      <c r="P14" s="82">
        <f t="shared" si="0"/>
        <v>0</v>
      </c>
      <c r="Q14" s="38">
        <f>D14+E14-P14</f>
        <v>31.52</v>
      </c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190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</row>
    <row r="15" spans="1:89" s="191" customFormat="1" ht="24" customHeight="1" x14ac:dyDescent="0.25">
      <c r="A15" s="141"/>
      <c r="B15" s="160"/>
      <c r="C15" s="85" t="s">
        <v>25</v>
      </c>
      <c r="D15" s="126">
        <v>0</v>
      </c>
      <c r="E15" s="127">
        <v>960</v>
      </c>
      <c r="F15" s="198"/>
      <c r="G15" s="198"/>
      <c r="H15" s="198"/>
      <c r="I15" s="82"/>
      <c r="J15" s="82"/>
      <c r="K15" s="82"/>
      <c r="L15" s="82"/>
      <c r="M15" s="82"/>
      <c r="N15" s="82"/>
      <c r="O15" s="82"/>
      <c r="P15" s="82">
        <f t="shared" si="0"/>
        <v>0</v>
      </c>
      <c r="Q15" s="38">
        <f>D15+E15-P15</f>
        <v>960</v>
      </c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</row>
    <row r="16" spans="1:89" s="190" customFormat="1" ht="32.25" customHeight="1" x14ac:dyDescent="0.25">
      <c r="A16" s="144"/>
      <c r="B16" s="160"/>
      <c r="C16" s="145" t="s">
        <v>22</v>
      </c>
      <c r="D16" s="146">
        <v>-9.5500000000000007</v>
      </c>
      <c r="E16" s="147">
        <v>50000</v>
      </c>
      <c r="F16" s="199">
        <v>715</v>
      </c>
      <c r="G16" s="199">
        <f>2404.05+1042.07</f>
        <v>3446.12</v>
      </c>
      <c r="H16" s="199">
        <f>1300+1300+1600</f>
        <v>4200</v>
      </c>
      <c r="I16" s="200">
        <f>272.82+32.48+16.99+278.95+264.64+9.88+278.95</f>
        <v>1154.71</v>
      </c>
      <c r="J16" s="200"/>
      <c r="K16" s="200">
        <v>6167.83</v>
      </c>
      <c r="L16" s="200">
        <v>8000</v>
      </c>
      <c r="M16" s="200">
        <v>1250</v>
      </c>
      <c r="N16" s="200"/>
      <c r="O16" s="200"/>
      <c r="P16" s="82">
        <f t="shared" si="0"/>
        <v>24933.659999999996</v>
      </c>
      <c r="Q16" s="197">
        <f>D16+E16-P16</f>
        <v>25056.79</v>
      </c>
    </row>
    <row r="17" spans="1:89" s="191" customFormat="1" x14ac:dyDescent="0.25">
      <c r="A17" s="141"/>
      <c r="B17" s="160"/>
      <c r="C17" s="85" t="s">
        <v>146</v>
      </c>
      <c r="D17" s="126">
        <v>0</v>
      </c>
      <c r="E17" s="127">
        <v>2000</v>
      </c>
      <c r="F17" s="198"/>
      <c r="G17" s="198"/>
      <c r="H17" s="198"/>
      <c r="I17" s="82"/>
      <c r="J17" s="82"/>
      <c r="K17" s="82"/>
      <c r="L17" s="82"/>
      <c r="M17" s="82"/>
      <c r="N17" s="82"/>
      <c r="O17" s="82"/>
      <c r="P17" s="82">
        <f t="shared" si="0"/>
        <v>0</v>
      </c>
      <c r="Q17" s="38">
        <f>D17+E17-P17</f>
        <v>2000</v>
      </c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</row>
    <row r="18" spans="1:89" s="191" customFormat="1" ht="29.25" customHeight="1" x14ac:dyDescent="0.25">
      <c r="A18" s="141"/>
      <c r="B18" s="160"/>
      <c r="C18" s="85" t="s">
        <v>147</v>
      </c>
      <c r="D18" s="126">
        <v>0</v>
      </c>
      <c r="E18" s="127">
        <v>10000</v>
      </c>
      <c r="F18" s="198"/>
      <c r="G18" s="198"/>
      <c r="H18" s="198"/>
      <c r="I18" s="82"/>
      <c r="J18" s="82"/>
      <c r="K18" s="82"/>
      <c r="L18" s="82"/>
      <c r="M18" s="82"/>
      <c r="N18" s="82"/>
      <c r="O18" s="82"/>
      <c r="P18" s="82">
        <f t="shared" si="0"/>
        <v>0</v>
      </c>
      <c r="Q18" s="38">
        <f>D18+E18-P18</f>
        <v>10000</v>
      </c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</row>
    <row r="19" spans="1:89" s="191" customFormat="1" x14ac:dyDescent="0.25">
      <c r="A19" s="141"/>
      <c r="B19" s="160"/>
      <c r="C19" s="85" t="s">
        <v>153</v>
      </c>
      <c r="D19" s="126">
        <v>100</v>
      </c>
      <c r="E19" s="127">
        <v>100</v>
      </c>
      <c r="F19" s="198"/>
      <c r="G19" s="198"/>
      <c r="H19" s="198"/>
      <c r="I19" s="82"/>
      <c r="J19" s="82"/>
      <c r="K19" s="82"/>
      <c r="L19" s="82"/>
      <c r="M19" s="82"/>
      <c r="N19" s="82"/>
      <c r="O19" s="82"/>
      <c r="P19" s="82">
        <f t="shared" si="0"/>
        <v>0</v>
      </c>
      <c r="Q19" s="38">
        <f>D19+E19-P19</f>
        <v>200</v>
      </c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190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</row>
    <row r="20" spans="1:89" s="192" customFormat="1" ht="28.5" x14ac:dyDescent="0.25">
      <c r="A20" s="122"/>
      <c r="B20" s="160"/>
      <c r="C20" s="85" t="s">
        <v>156</v>
      </c>
      <c r="D20" s="126">
        <v>0</v>
      </c>
      <c r="E20" s="127">
        <v>5000</v>
      </c>
      <c r="F20" s="198"/>
      <c r="G20" s="198"/>
      <c r="H20" s="198"/>
      <c r="I20" s="82"/>
      <c r="J20" s="82"/>
      <c r="K20" s="82"/>
      <c r="L20" s="82"/>
      <c r="M20" s="82"/>
      <c r="N20" s="82"/>
      <c r="O20" s="82"/>
      <c r="P20" s="82">
        <f t="shared" si="0"/>
        <v>0</v>
      </c>
      <c r="Q20" s="38">
        <f>D20+E20-P20</f>
        <v>5000</v>
      </c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213"/>
      <c r="AE20" s="213"/>
      <c r="AF20" s="213"/>
      <c r="AG20" s="213"/>
      <c r="AH20" s="213"/>
      <c r="AI20" s="213"/>
      <c r="AJ20" s="213"/>
      <c r="AK20" s="213"/>
      <c r="AL20" s="213"/>
      <c r="AM20" s="213"/>
      <c r="AN20" s="213"/>
      <c r="AO20" s="213"/>
      <c r="AP20" s="213"/>
      <c r="AQ20" s="213"/>
      <c r="AR20" s="213"/>
      <c r="AS20" s="213"/>
      <c r="AT20" s="213"/>
      <c r="AU20" s="213"/>
      <c r="AV20" s="213"/>
      <c r="AW20" s="213"/>
      <c r="AX20" s="213"/>
      <c r="AY20" s="213"/>
      <c r="AZ20" s="213"/>
      <c r="BA20" s="213"/>
      <c r="BB20" s="213"/>
      <c r="BC20" s="213"/>
      <c r="BD20" s="213"/>
      <c r="BE20" s="213"/>
      <c r="BF20" s="213"/>
      <c r="BG20" s="213"/>
      <c r="BH20" s="213"/>
      <c r="BI20" s="213"/>
      <c r="BJ20" s="213"/>
      <c r="BK20" s="213"/>
      <c r="BL20" s="213"/>
      <c r="BM20" s="213"/>
      <c r="BN20" s="213"/>
      <c r="BO20" s="213"/>
      <c r="BP20" s="213"/>
      <c r="BQ20" s="213"/>
      <c r="BR20" s="213"/>
      <c r="BS20" s="213"/>
      <c r="BT20" s="213"/>
      <c r="BU20" s="213"/>
      <c r="BV20" s="213"/>
      <c r="BW20" s="213"/>
      <c r="BX20" s="213"/>
      <c r="BY20" s="213"/>
      <c r="BZ20" s="213"/>
      <c r="CA20" s="213"/>
      <c r="CB20" s="213"/>
      <c r="CC20" s="213"/>
      <c r="CD20" s="213"/>
      <c r="CE20" s="213"/>
      <c r="CF20" s="213"/>
      <c r="CG20" s="213"/>
      <c r="CH20" s="213"/>
      <c r="CI20" s="213"/>
      <c r="CJ20" s="213"/>
      <c r="CK20" s="213"/>
    </row>
    <row r="21" spans="1:89" s="192" customFormat="1" x14ac:dyDescent="0.25">
      <c r="A21" s="122"/>
      <c r="B21" s="160"/>
      <c r="C21" s="85" t="s">
        <v>157</v>
      </c>
      <c r="D21" s="126">
        <v>20000</v>
      </c>
      <c r="E21" s="127">
        <v>0</v>
      </c>
      <c r="F21" s="198"/>
      <c r="G21" s="198"/>
      <c r="H21" s="198"/>
      <c r="I21" s="82"/>
      <c r="J21" s="82"/>
      <c r="K21" s="82"/>
      <c r="L21" s="82"/>
      <c r="M21" s="82"/>
      <c r="N21" s="82"/>
      <c r="O21" s="82"/>
      <c r="P21" s="82">
        <f t="shared" si="0"/>
        <v>0</v>
      </c>
      <c r="Q21" s="38">
        <f>D21+E21-P21</f>
        <v>20000</v>
      </c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213"/>
      <c r="AW21" s="213"/>
      <c r="AX21" s="213"/>
      <c r="AY21" s="213"/>
      <c r="AZ21" s="213"/>
      <c r="BA21" s="213"/>
      <c r="BB21" s="213"/>
      <c r="BC21" s="213"/>
      <c r="BD21" s="213"/>
      <c r="BE21" s="213"/>
      <c r="BF21" s="213"/>
      <c r="BG21" s="213"/>
      <c r="BH21" s="213"/>
      <c r="BI21" s="213"/>
      <c r="BJ21" s="213"/>
      <c r="BK21" s="213"/>
      <c r="BL21" s="213"/>
      <c r="BM21" s="213"/>
      <c r="BN21" s="213"/>
      <c r="BO21" s="213"/>
      <c r="BP21" s="213"/>
      <c r="BQ21" s="213"/>
      <c r="BR21" s="213"/>
      <c r="BS21" s="213"/>
      <c r="BT21" s="213"/>
      <c r="BU21" s="213"/>
      <c r="BV21" s="213"/>
      <c r="BW21" s="213"/>
      <c r="BX21" s="213"/>
      <c r="BY21" s="213"/>
      <c r="BZ21" s="213"/>
      <c r="CA21" s="213"/>
      <c r="CB21" s="213"/>
      <c r="CC21" s="213"/>
      <c r="CD21" s="213"/>
      <c r="CE21" s="213"/>
      <c r="CF21" s="213"/>
      <c r="CG21" s="213"/>
      <c r="CH21" s="213"/>
      <c r="CI21" s="213"/>
      <c r="CJ21" s="213"/>
      <c r="CK21" s="213"/>
    </row>
    <row r="22" spans="1:89" s="192" customFormat="1" x14ac:dyDescent="0.25">
      <c r="A22" s="122"/>
      <c r="B22" s="160"/>
      <c r="C22" s="85" t="s">
        <v>158</v>
      </c>
      <c r="D22" s="126">
        <v>1999.9</v>
      </c>
      <c r="E22" s="127">
        <f>2000+4000</f>
        <v>6000</v>
      </c>
      <c r="F22" s="198"/>
      <c r="G22" s="198"/>
      <c r="H22" s="198"/>
      <c r="I22" s="82"/>
      <c r="J22" s="82"/>
      <c r="K22" s="82"/>
      <c r="L22" s="82"/>
      <c r="M22" s="82"/>
      <c r="N22" s="82"/>
      <c r="O22" s="82"/>
      <c r="P22" s="82">
        <f t="shared" si="0"/>
        <v>0</v>
      </c>
      <c r="Q22" s="38">
        <f>D22+E22-P22</f>
        <v>7999.9</v>
      </c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3"/>
      <c r="BC22" s="213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3"/>
      <c r="CC22" s="213"/>
      <c r="CD22" s="213"/>
      <c r="CE22" s="213"/>
      <c r="CF22" s="213"/>
      <c r="CG22" s="213"/>
      <c r="CH22" s="213"/>
      <c r="CI22" s="213"/>
      <c r="CJ22" s="213"/>
      <c r="CK22" s="213"/>
    </row>
    <row r="23" spans="1:89" s="192" customFormat="1" ht="57" x14ac:dyDescent="0.25">
      <c r="A23" s="122"/>
      <c r="B23" s="160"/>
      <c r="C23" s="85" t="s">
        <v>159</v>
      </c>
      <c r="D23" s="126">
        <v>36</v>
      </c>
      <c r="E23" s="127">
        <v>0</v>
      </c>
      <c r="F23" s="198"/>
      <c r="G23" s="198"/>
      <c r="H23" s="198"/>
      <c r="I23" s="82"/>
      <c r="J23" s="82"/>
      <c r="K23" s="82"/>
      <c r="L23" s="82"/>
      <c r="M23" s="82"/>
      <c r="N23" s="82"/>
      <c r="O23" s="82"/>
      <c r="P23" s="82">
        <f t="shared" si="0"/>
        <v>0</v>
      </c>
      <c r="Q23" s="38">
        <f>D23+E23-P23</f>
        <v>36</v>
      </c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  <c r="AS23" s="213"/>
      <c r="AT23" s="213"/>
      <c r="AU23" s="213"/>
      <c r="AV23" s="213"/>
      <c r="AW23" s="213"/>
      <c r="AX23" s="213"/>
      <c r="AY23" s="213"/>
      <c r="AZ23" s="213"/>
      <c r="BA23" s="213"/>
      <c r="BB23" s="213"/>
      <c r="BC23" s="213"/>
      <c r="BD23" s="213"/>
      <c r="BE23" s="213"/>
      <c r="BF23" s="213"/>
      <c r="BG23" s="213"/>
      <c r="BH23" s="213"/>
      <c r="BI23" s="213"/>
      <c r="BJ23" s="213"/>
      <c r="BK23" s="213"/>
      <c r="BL23" s="213"/>
      <c r="BM23" s="213"/>
      <c r="BN23" s="213"/>
      <c r="BO23" s="213"/>
      <c r="BP23" s="213"/>
      <c r="BQ23" s="213"/>
      <c r="BR23" s="213"/>
      <c r="BS23" s="213"/>
      <c r="BT23" s="213"/>
      <c r="BU23" s="213"/>
      <c r="BV23" s="213"/>
      <c r="BW23" s="213"/>
      <c r="BX23" s="213"/>
      <c r="BY23" s="213"/>
      <c r="BZ23" s="213"/>
      <c r="CA23" s="213"/>
      <c r="CB23" s="213"/>
      <c r="CC23" s="213"/>
      <c r="CD23" s="213"/>
      <c r="CE23" s="213"/>
      <c r="CF23" s="213"/>
      <c r="CG23" s="213"/>
      <c r="CH23" s="213"/>
      <c r="CI23" s="213"/>
      <c r="CJ23" s="213"/>
      <c r="CK23" s="213"/>
    </row>
    <row r="24" spans="1:89" s="192" customFormat="1" ht="39.75" customHeight="1" x14ac:dyDescent="0.25">
      <c r="A24" s="122"/>
      <c r="B24" s="160"/>
      <c r="C24" s="85" t="s">
        <v>163</v>
      </c>
      <c r="D24" s="126">
        <v>-187.43</v>
      </c>
      <c r="E24" s="127">
        <v>0</v>
      </c>
      <c r="F24" s="198"/>
      <c r="G24" s="198"/>
      <c r="H24" s="198"/>
      <c r="I24" s="82"/>
      <c r="J24" s="82"/>
      <c r="K24" s="82"/>
      <c r="L24" s="82"/>
      <c r="M24" s="82"/>
      <c r="N24" s="82"/>
      <c r="O24" s="82"/>
      <c r="P24" s="82">
        <f t="shared" si="0"/>
        <v>0</v>
      </c>
      <c r="Q24" s="38">
        <f>D24+E24-P24</f>
        <v>-187.43</v>
      </c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  <c r="BR24" s="213"/>
      <c r="BS24" s="213"/>
      <c r="BT24" s="213"/>
      <c r="BU24" s="213"/>
      <c r="BV24" s="213"/>
      <c r="BW24" s="213"/>
      <c r="BX24" s="213"/>
      <c r="BY24" s="213"/>
      <c r="BZ24" s="213"/>
      <c r="CA24" s="213"/>
      <c r="CB24" s="213"/>
      <c r="CC24" s="213"/>
      <c r="CD24" s="213"/>
      <c r="CE24" s="213"/>
      <c r="CF24" s="213"/>
      <c r="CG24" s="213"/>
      <c r="CH24" s="213"/>
      <c r="CI24" s="213"/>
      <c r="CJ24" s="213"/>
      <c r="CK24" s="213"/>
    </row>
    <row r="25" spans="1:89" s="192" customFormat="1" ht="18.75" customHeight="1" x14ac:dyDescent="0.25">
      <c r="A25" s="122"/>
      <c r="B25" s="160"/>
      <c r="C25" s="85" t="s">
        <v>166</v>
      </c>
      <c r="D25" s="126">
        <v>0</v>
      </c>
      <c r="E25" s="127">
        <v>6000</v>
      </c>
      <c r="F25" s="198"/>
      <c r="G25" s="198"/>
      <c r="H25" s="198"/>
      <c r="I25" s="82"/>
      <c r="J25" s="82"/>
      <c r="K25" s="82"/>
      <c r="L25" s="82"/>
      <c r="M25" s="82"/>
      <c r="N25" s="82"/>
      <c r="O25" s="82"/>
      <c r="P25" s="82">
        <f t="shared" si="0"/>
        <v>0</v>
      </c>
      <c r="Q25" s="38">
        <f>D25+E25-P25</f>
        <v>6000</v>
      </c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3"/>
      <c r="CE25" s="213"/>
      <c r="CF25" s="213"/>
      <c r="CG25" s="213"/>
      <c r="CH25" s="213"/>
      <c r="CI25" s="213"/>
      <c r="CJ25" s="213"/>
      <c r="CK25" s="213"/>
    </row>
    <row r="26" spans="1:89" s="192" customFormat="1" x14ac:dyDescent="0.25">
      <c r="A26" s="122"/>
      <c r="B26" s="160"/>
      <c r="C26" s="85" t="s">
        <v>168</v>
      </c>
      <c r="D26" s="126">
        <v>0</v>
      </c>
      <c r="E26" s="127">
        <v>50000</v>
      </c>
      <c r="F26" s="198"/>
      <c r="G26" s="198"/>
      <c r="H26" s="198"/>
      <c r="I26" s="82"/>
      <c r="J26" s="82"/>
      <c r="K26" s="82"/>
      <c r="L26" s="82"/>
      <c r="M26" s="82"/>
      <c r="N26" s="82"/>
      <c r="O26" s="82"/>
      <c r="P26" s="82">
        <f t="shared" si="0"/>
        <v>0</v>
      </c>
      <c r="Q26" s="38">
        <f>D26+E26-P26</f>
        <v>50000</v>
      </c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3"/>
      <c r="AH26" s="213"/>
      <c r="AI26" s="213"/>
      <c r="AJ26" s="213"/>
      <c r="AK26" s="213"/>
      <c r="AL26" s="213"/>
      <c r="AM26" s="213"/>
      <c r="AN26" s="213"/>
      <c r="AO26" s="213"/>
      <c r="AP26" s="213"/>
      <c r="AQ26" s="213"/>
      <c r="AR26" s="213"/>
      <c r="AS26" s="213"/>
      <c r="AT26" s="213"/>
      <c r="AU26" s="213"/>
      <c r="AV26" s="213"/>
      <c r="AW26" s="213"/>
      <c r="AX26" s="213"/>
      <c r="AY26" s="213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213"/>
      <c r="BU26" s="213"/>
      <c r="BV26" s="213"/>
      <c r="BW26" s="213"/>
      <c r="BX26" s="213"/>
      <c r="BY26" s="213"/>
      <c r="BZ26" s="213"/>
      <c r="CA26" s="213"/>
      <c r="CB26" s="213"/>
      <c r="CC26" s="213"/>
      <c r="CD26" s="213"/>
      <c r="CE26" s="213"/>
      <c r="CF26" s="213"/>
      <c r="CG26" s="213"/>
      <c r="CH26" s="213"/>
      <c r="CI26" s="213"/>
      <c r="CJ26" s="213"/>
      <c r="CK26" s="213"/>
    </row>
    <row r="27" spans="1:89" s="192" customFormat="1" x14ac:dyDescent="0.25">
      <c r="A27" s="122"/>
      <c r="B27" s="160"/>
      <c r="C27" s="85" t="s">
        <v>169</v>
      </c>
      <c r="D27" s="126">
        <v>0</v>
      </c>
      <c r="E27" s="127">
        <v>250</v>
      </c>
      <c r="F27" s="198"/>
      <c r="G27" s="198"/>
      <c r="H27" s="198"/>
      <c r="I27" s="82"/>
      <c r="J27" s="82"/>
      <c r="K27" s="82"/>
      <c r="L27" s="82"/>
      <c r="M27" s="82"/>
      <c r="N27" s="82"/>
      <c r="O27" s="82"/>
      <c r="P27" s="82">
        <f t="shared" si="0"/>
        <v>0</v>
      </c>
      <c r="Q27" s="38">
        <f>D27+E27-P27</f>
        <v>250</v>
      </c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213"/>
      <c r="AI27" s="213"/>
      <c r="AJ27" s="213"/>
      <c r="AK27" s="213"/>
      <c r="AL27" s="213"/>
      <c r="AM27" s="213"/>
      <c r="AN27" s="213"/>
      <c r="AO27" s="213"/>
      <c r="AP27" s="213"/>
      <c r="AQ27" s="213"/>
      <c r="AR27" s="213"/>
      <c r="AS27" s="213"/>
      <c r="AT27" s="213"/>
      <c r="AU27" s="213"/>
      <c r="AV27" s="213"/>
      <c r="AW27" s="213"/>
      <c r="AX27" s="213"/>
      <c r="AY27" s="213"/>
      <c r="AZ27" s="213"/>
      <c r="BA27" s="213"/>
      <c r="BB27" s="213"/>
      <c r="BC27" s="213"/>
      <c r="BD27" s="213"/>
      <c r="BE27" s="213"/>
      <c r="BF27" s="213"/>
      <c r="BG27" s="213"/>
      <c r="BH27" s="213"/>
      <c r="BI27" s="213"/>
      <c r="BJ27" s="213"/>
      <c r="BK27" s="213"/>
      <c r="BL27" s="213"/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</row>
    <row r="28" spans="1:89" s="192" customFormat="1" x14ac:dyDescent="0.25">
      <c r="A28" s="122"/>
      <c r="B28" s="160"/>
      <c r="C28" s="85" t="s">
        <v>170</v>
      </c>
      <c r="D28" s="126">
        <v>0</v>
      </c>
      <c r="E28" s="127">
        <v>500</v>
      </c>
      <c r="F28" s="198"/>
      <c r="G28" s="198"/>
      <c r="H28" s="198"/>
      <c r="I28" s="82"/>
      <c r="J28" s="82"/>
      <c r="K28" s="82"/>
      <c r="L28" s="82"/>
      <c r="M28" s="82"/>
      <c r="N28" s="82"/>
      <c r="O28" s="82"/>
      <c r="P28" s="82">
        <f t="shared" si="0"/>
        <v>0</v>
      </c>
      <c r="Q28" s="38">
        <f>D28+E28-P28</f>
        <v>500</v>
      </c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3"/>
      <c r="AN28" s="213"/>
      <c r="AO28" s="213"/>
      <c r="AP28" s="213"/>
      <c r="AQ28" s="213"/>
      <c r="AR28" s="213"/>
      <c r="AS28" s="213"/>
      <c r="AT28" s="213"/>
      <c r="AU28" s="213"/>
      <c r="AV28" s="213"/>
      <c r="AW28" s="213"/>
      <c r="AX28" s="213"/>
      <c r="AY28" s="213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</row>
    <row r="29" spans="1:89" s="192" customFormat="1" x14ac:dyDescent="0.25">
      <c r="A29" s="122"/>
      <c r="B29" s="160"/>
      <c r="C29" s="85" t="s">
        <v>171</v>
      </c>
      <c r="D29" s="126">
        <v>0</v>
      </c>
      <c r="E29" s="127">
        <v>4000</v>
      </c>
      <c r="F29" s="198"/>
      <c r="G29" s="198"/>
      <c r="H29" s="198"/>
      <c r="I29" s="82"/>
      <c r="J29" s="82"/>
      <c r="K29" s="82"/>
      <c r="L29" s="82"/>
      <c r="M29" s="82"/>
      <c r="N29" s="82"/>
      <c r="O29" s="82"/>
      <c r="P29" s="82">
        <f t="shared" si="0"/>
        <v>0</v>
      </c>
      <c r="Q29" s="38">
        <f>D29+E29-P29</f>
        <v>4000</v>
      </c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3"/>
      <c r="AN29" s="213"/>
      <c r="AO29" s="213"/>
      <c r="AP29" s="213"/>
      <c r="AQ29" s="213"/>
      <c r="AR29" s="213"/>
      <c r="AS29" s="213"/>
      <c r="AT29" s="213"/>
      <c r="AU29" s="213"/>
      <c r="AV29" s="213"/>
      <c r="AW29" s="213"/>
      <c r="AX29" s="213"/>
      <c r="AY29" s="213"/>
      <c r="AZ29" s="213"/>
      <c r="BA29" s="213"/>
      <c r="BB29" s="213"/>
      <c r="BC29" s="213"/>
      <c r="BD29" s="213"/>
      <c r="BE29" s="213"/>
      <c r="BF29" s="213"/>
      <c r="BG29" s="213"/>
      <c r="BH29" s="213"/>
      <c r="BI29" s="213"/>
      <c r="BJ29" s="213"/>
      <c r="BK29" s="213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</row>
    <row r="30" spans="1:89" s="192" customFormat="1" x14ac:dyDescent="0.25">
      <c r="A30" s="122"/>
      <c r="B30" s="160"/>
      <c r="C30" s="85" t="s">
        <v>172</v>
      </c>
      <c r="D30" s="126">
        <v>0</v>
      </c>
      <c r="E30" s="127">
        <v>4000</v>
      </c>
      <c r="F30" s="198"/>
      <c r="G30" s="198"/>
      <c r="H30" s="198"/>
      <c r="I30" s="82"/>
      <c r="J30" s="82"/>
      <c r="K30" s="82"/>
      <c r="L30" s="82"/>
      <c r="M30" s="82"/>
      <c r="N30" s="82"/>
      <c r="O30" s="82"/>
      <c r="P30" s="82">
        <f t="shared" si="0"/>
        <v>0</v>
      </c>
      <c r="Q30" s="38">
        <f>D30+E30-P30</f>
        <v>4000</v>
      </c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</row>
    <row r="31" spans="1:89" s="192" customFormat="1" x14ac:dyDescent="0.25">
      <c r="A31" s="122"/>
      <c r="B31" s="160"/>
      <c r="C31" s="85" t="s">
        <v>173</v>
      </c>
      <c r="D31" s="126">
        <v>0</v>
      </c>
      <c r="E31" s="127">
        <v>10000</v>
      </c>
      <c r="F31" s="198"/>
      <c r="G31" s="198"/>
      <c r="H31" s="198"/>
      <c r="I31" s="82"/>
      <c r="J31" s="82"/>
      <c r="K31" s="82"/>
      <c r="L31" s="82"/>
      <c r="M31" s="82"/>
      <c r="N31" s="82"/>
      <c r="O31" s="82"/>
      <c r="P31" s="82">
        <f t="shared" si="0"/>
        <v>0</v>
      </c>
      <c r="Q31" s="38">
        <f>D31+E31-P31</f>
        <v>10000</v>
      </c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</row>
    <row r="32" spans="1:89" s="192" customFormat="1" x14ac:dyDescent="0.25">
      <c r="A32" s="122"/>
      <c r="B32" s="160"/>
      <c r="C32" s="85" t="s">
        <v>174</v>
      </c>
      <c r="D32" s="126">
        <v>0</v>
      </c>
      <c r="E32" s="127">
        <v>10000</v>
      </c>
      <c r="F32" s="198"/>
      <c r="G32" s="198"/>
      <c r="H32" s="198"/>
      <c r="I32" s="82"/>
      <c r="J32" s="82"/>
      <c r="K32" s="82"/>
      <c r="L32" s="82"/>
      <c r="M32" s="82"/>
      <c r="N32" s="82"/>
      <c r="O32" s="82"/>
      <c r="P32" s="82">
        <f t="shared" si="0"/>
        <v>0</v>
      </c>
      <c r="Q32" s="38">
        <f>D32+E32-P32</f>
        <v>10000</v>
      </c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</row>
    <row r="33" spans="1:89" s="192" customFormat="1" x14ac:dyDescent="0.25">
      <c r="A33" s="122"/>
      <c r="B33" s="160"/>
      <c r="C33" s="85" t="s">
        <v>175</v>
      </c>
      <c r="D33" s="126">
        <v>0</v>
      </c>
      <c r="E33" s="127">
        <v>6000</v>
      </c>
      <c r="F33" s="198"/>
      <c r="G33" s="198"/>
      <c r="H33" s="198"/>
      <c r="I33" s="82"/>
      <c r="J33" s="82"/>
      <c r="K33" s="82"/>
      <c r="L33" s="82"/>
      <c r="M33" s="82"/>
      <c r="N33" s="82"/>
      <c r="O33" s="82"/>
      <c r="P33" s="82">
        <f t="shared" si="0"/>
        <v>0</v>
      </c>
      <c r="Q33" s="38">
        <f>D33+E33-P33</f>
        <v>6000</v>
      </c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</row>
    <row r="34" spans="1:89" s="192" customFormat="1" x14ac:dyDescent="0.25">
      <c r="A34" s="122"/>
      <c r="B34" s="160"/>
      <c r="C34" s="85" t="s">
        <v>176</v>
      </c>
      <c r="D34" s="126">
        <v>0</v>
      </c>
      <c r="E34" s="127">
        <v>300</v>
      </c>
      <c r="F34" s="198"/>
      <c r="G34" s="198"/>
      <c r="H34" s="198"/>
      <c r="I34" s="82"/>
      <c r="J34" s="82"/>
      <c r="K34" s="82"/>
      <c r="L34" s="82"/>
      <c r="M34" s="82"/>
      <c r="N34" s="82"/>
      <c r="O34" s="82"/>
      <c r="P34" s="82">
        <f t="shared" si="0"/>
        <v>0</v>
      </c>
      <c r="Q34" s="38">
        <f>D34+E34-P34</f>
        <v>300</v>
      </c>
      <c r="R34" s="213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</row>
    <row r="35" spans="1:89" s="192" customFormat="1" x14ac:dyDescent="0.25">
      <c r="A35" s="122"/>
      <c r="B35" s="160"/>
      <c r="C35" s="85" t="s">
        <v>177</v>
      </c>
      <c r="D35" s="126">
        <v>0</v>
      </c>
      <c r="E35" s="127">
        <v>4000</v>
      </c>
      <c r="F35" s="198"/>
      <c r="G35" s="198"/>
      <c r="H35" s="198"/>
      <c r="I35" s="82"/>
      <c r="J35" s="82"/>
      <c r="K35" s="82"/>
      <c r="L35" s="82"/>
      <c r="M35" s="82"/>
      <c r="N35" s="82"/>
      <c r="O35" s="82"/>
      <c r="P35" s="82">
        <f t="shared" si="0"/>
        <v>0</v>
      </c>
      <c r="Q35" s="38">
        <f>D35+E35-P35</f>
        <v>4000</v>
      </c>
      <c r="R35" s="213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</row>
    <row r="36" spans="1:89" s="192" customFormat="1" x14ac:dyDescent="0.25">
      <c r="A36" s="122"/>
      <c r="B36" s="160"/>
      <c r="C36" s="85" t="s">
        <v>178</v>
      </c>
      <c r="D36" s="126">
        <v>0</v>
      </c>
      <c r="E36" s="127">
        <v>6000</v>
      </c>
      <c r="F36" s="198"/>
      <c r="G36" s="198"/>
      <c r="H36" s="198"/>
      <c r="I36" s="82"/>
      <c r="J36" s="82"/>
      <c r="K36" s="82"/>
      <c r="L36" s="82"/>
      <c r="M36" s="82"/>
      <c r="N36" s="82"/>
      <c r="O36" s="82"/>
      <c r="P36" s="82">
        <f t="shared" si="0"/>
        <v>0</v>
      </c>
      <c r="Q36" s="38">
        <f>D36+E36-P36</f>
        <v>6000</v>
      </c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</row>
    <row r="37" spans="1:89" s="192" customFormat="1" x14ac:dyDescent="0.25">
      <c r="A37" s="122"/>
      <c r="B37" s="160"/>
      <c r="C37" s="85" t="s">
        <v>179</v>
      </c>
      <c r="D37" s="126">
        <v>0</v>
      </c>
      <c r="E37" s="127">
        <v>6000</v>
      </c>
      <c r="F37" s="198"/>
      <c r="G37" s="198"/>
      <c r="H37" s="198"/>
      <c r="I37" s="82"/>
      <c r="J37" s="82"/>
      <c r="K37" s="82"/>
      <c r="L37" s="82"/>
      <c r="M37" s="82"/>
      <c r="N37" s="82"/>
      <c r="O37" s="82"/>
      <c r="P37" s="82">
        <f t="shared" si="0"/>
        <v>0</v>
      </c>
      <c r="Q37" s="38">
        <f>D37+E37-P37</f>
        <v>6000</v>
      </c>
      <c r="R37" s="213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</row>
    <row r="38" spans="1:89" s="192" customFormat="1" x14ac:dyDescent="0.25">
      <c r="A38" s="122"/>
      <c r="B38" s="160"/>
      <c r="C38" s="85" t="s">
        <v>180</v>
      </c>
      <c r="D38" s="126">
        <v>0</v>
      </c>
      <c r="E38" s="127">
        <v>6000</v>
      </c>
      <c r="F38" s="198"/>
      <c r="G38" s="198"/>
      <c r="H38" s="198"/>
      <c r="I38" s="82"/>
      <c r="J38" s="82"/>
      <c r="K38" s="82"/>
      <c r="L38" s="82"/>
      <c r="M38" s="82"/>
      <c r="N38" s="82"/>
      <c r="O38" s="82"/>
      <c r="P38" s="82">
        <f t="shared" si="0"/>
        <v>0</v>
      </c>
      <c r="Q38" s="38">
        <f>D38+E38-P38</f>
        <v>6000</v>
      </c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3"/>
      <c r="BQ38" s="213"/>
      <c r="BR38" s="213"/>
      <c r="BS38" s="213"/>
      <c r="BT38" s="213"/>
      <c r="BU38" s="213"/>
      <c r="BV38" s="213"/>
      <c r="BW38" s="213"/>
      <c r="BX38" s="213"/>
      <c r="BY38" s="213"/>
      <c r="BZ38" s="213"/>
      <c r="CA38" s="213"/>
      <c r="CB38" s="213"/>
      <c r="CC38" s="213"/>
      <c r="CD38" s="213"/>
      <c r="CE38" s="213"/>
      <c r="CF38" s="213"/>
      <c r="CG38" s="213"/>
      <c r="CH38" s="213"/>
      <c r="CI38" s="213"/>
      <c r="CJ38" s="213"/>
      <c r="CK38" s="213"/>
    </row>
    <row r="39" spans="1:89" s="192" customFormat="1" x14ac:dyDescent="0.25">
      <c r="A39" s="122"/>
      <c r="B39" s="160"/>
      <c r="C39" s="85" t="s">
        <v>181</v>
      </c>
      <c r="D39" s="126">
        <v>0</v>
      </c>
      <c r="E39" s="127">
        <v>6000</v>
      </c>
      <c r="F39" s="198"/>
      <c r="G39" s="198"/>
      <c r="H39" s="198"/>
      <c r="I39" s="82"/>
      <c r="J39" s="82"/>
      <c r="K39" s="82"/>
      <c r="L39" s="82"/>
      <c r="M39" s="82"/>
      <c r="N39" s="82"/>
      <c r="O39" s="82"/>
      <c r="P39" s="82">
        <f t="shared" si="0"/>
        <v>0</v>
      </c>
      <c r="Q39" s="38">
        <f>D39+E39-P39</f>
        <v>6000</v>
      </c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</row>
    <row r="40" spans="1:89" s="192" customFormat="1" x14ac:dyDescent="0.25">
      <c r="A40" s="122"/>
      <c r="B40" s="160"/>
      <c r="C40" s="85" t="s">
        <v>182</v>
      </c>
      <c r="D40" s="126">
        <v>0</v>
      </c>
      <c r="E40" s="127">
        <v>6000</v>
      </c>
      <c r="F40" s="198"/>
      <c r="G40" s="198"/>
      <c r="H40" s="198"/>
      <c r="I40" s="82"/>
      <c r="J40" s="82"/>
      <c r="K40" s="82"/>
      <c r="L40" s="82"/>
      <c r="M40" s="82"/>
      <c r="N40" s="82"/>
      <c r="O40" s="82"/>
      <c r="P40" s="82">
        <f t="shared" si="0"/>
        <v>0</v>
      </c>
      <c r="Q40" s="38">
        <f>D40+E40-P40</f>
        <v>6000</v>
      </c>
      <c r="R40" s="213"/>
      <c r="S40" s="213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3"/>
      <c r="AF40" s="213"/>
      <c r="AG40" s="213"/>
      <c r="AH40" s="213"/>
      <c r="AI40" s="213"/>
      <c r="AJ40" s="213"/>
      <c r="AK40" s="213"/>
      <c r="AL40" s="213"/>
      <c r="AM40" s="213"/>
      <c r="AN40" s="213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3"/>
      <c r="BC40" s="213"/>
      <c r="BD40" s="213"/>
      <c r="BE40" s="213"/>
      <c r="BF40" s="213"/>
      <c r="BG40" s="213"/>
      <c r="BH40" s="213"/>
      <c r="BI40" s="213"/>
      <c r="BJ40" s="213"/>
      <c r="BK40" s="213"/>
      <c r="BL40" s="213"/>
      <c r="BM40" s="213"/>
      <c r="BN40" s="213"/>
      <c r="BO40" s="213"/>
      <c r="BP40" s="213"/>
      <c r="BQ40" s="213"/>
      <c r="BR40" s="213"/>
      <c r="BS40" s="213"/>
      <c r="BT40" s="213"/>
      <c r="BU40" s="213"/>
      <c r="BV40" s="213"/>
      <c r="BW40" s="213"/>
      <c r="BX40" s="213"/>
      <c r="BY40" s="213"/>
      <c r="BZ40" s="213"/>
      <c r="CA40" s="213"/>
      <c r="CB40" s="213"/>
      <c r="CC40" s="213"/>
      <c r="CD40" s="213"/>
      <c r="CE40" s="213"/>
      <c r="CF40" s="213"/>
      <c r="CG40" s="213"/>
      <c r="CH40" s="213"/>
      <c r="CI40" s="213"/>
      <c r="CJ40" s="213"/>
      <c r="CK40" s="213"/>
    </row>
    <row r="41" spans="1:89" s="192" customFormat="1" x14ac:dyDescent="0.25">
      <c r="A41" s="122"/>
      <c r="B41" s="160"/>
      <c r="C41" s="85" t="s">
        <v>183</v>
      </c>
      <c r="D41" s="126">
        <v>0</v>
      </c>
      <c r="E41" s="127">
        <v>6000</v>
      </c>
      <c r="F41" s="198"/>
      <c r="G41" s="198"/>
      <c r="H41" s="198"/>
      <c r="I41" s="82"/>
      <c r="J41" s="82"/>
      <c r="K41" s="82"/>
      <c r="L41" s="82"/>
      <c r="M41" s="82"/>
      <c r="N41" s="82"/>
      <c r="O41" s="82"/>
      <c r="P41" s="82">
        <f t="shared" si="0"/>
        <v>0</v>
      </c>
      <c r="Q41" s="38">
        <f>D41+E41-P41</f>
        <v>6000</v>
      </c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3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E41" s="213"/>
      <c r="CF41" s="213"/>
      <c r="CG41" s="213"/>
      <c r="CH41" s="213"/>
      <c r="CI41" s="213"/>
      <c r="CJ41" s="213"/>
      <c r="CK41" s="213"/>
    </row>
    <row r="42" spans="1:89" s="192" customFormat="1" x14ac:dyDescent="0.25">
      <c r="A42" s="122"/>
      <c r="B42" s="160"/>
      <c r="C42" s="85" t="s">
        <v>184</v>
      </c>
      <c r="D42" s="126">
        <v>0</v>
      </c>
      <c r="E42" s="127">
        <v>6000</v>
      </c>
      <c r="F42" s="198"/>
      <c r="G42" s="198"/>
      <c r="H42" s="198"/>
      <c r="I42" s="82"/>
      <c r="J42" s="82"/>
      <c r="K42" s="82"/>
      <c r="L42" s="82"/>
      <c r="M42" s="82"/>
      <c r="N42" s="82"/>
      <c r="O42" s="82"/>
      <c r="P42" s="82">
        <f t="shared" si="0"/>
        <v>0</v>
      </c>
      <c r="Q42" s="38">
        <f>D42+E42-P42</f>
        <v>6000</v>
      </c>
      <c r="R42" s="213"/>
      <c r="S42" s="213"/>
      <c r="T42" s="213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  <c r="AE42" s="213"/>
      <c r="AF42" s="213"/>
      <c r="AG42" s="213"/>
      <c r="AH42" s="213"/>
      <c r="AI42" s="213"/>
      <c r="AJ42" s="213"/>
      <c r="AK42" s="213"/>
      <c r="AL42" s="213"/>
      <c r="AM42" s="213"/>
      <c r="AN42" s="213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3"/>
      <c r="BC42" s="213"/>
      <c r="BD42" s="213"/>
      <c r="BE42" s="213"/>
      <c r="BF42" s="213"/>
      <c r="BG42" s="213"/>
      <c r="BH42" s="213"/>
      <c r="BI42" s="213"/>
      <c r="BJ42" s="213"/>
      <c r="BK42" s="213"/>
      <c r="BL42" s="213"/>
      <c r="BM42" s="213"/>
      <c r="BN42" s="213"/>
      <c r="BO42" s="213"/>
      <c r="BP42" s="213"/>
      <c r="BQ42" s="213"/>
      <c r="BR42" s="213"/>
      <c r="BS42" s="213"/>
      <c r="BT42" s="213"/>
      <c r="BU42" s="213"/>
      <c r="BV42" s="213"/>
      <c r="BW42" s="213"/>
      <c r="BX42" s="213"/>
      <c r="BY42" s="213"/>
      <c r="BZ42" s="213"/>
      <c r="CA42" s="213"/>
      <c r="CB42" s="213"/>
      <c r="CC42" s="213"/>
      <c r="CD42" s="213"/>
      <c r="CE42" s="213"/>
      <c r="CF42" s="213"/>
      <c r="CG42" s="213"/>
      <c r="CH42" s="213"/>
      <c r="CI42" s="213"/>
      <c r="CJ42" s="213"/>
      <c r="CK42" s="213"/>
    </row>
    <row r="43" spans="1:89" s="192" customFormat="1" x14ac:dyDescent="0.25">
      <c r="A43" s="122"/>
      <c r="B43" s="160"/>
      <c r="C43" s="85" t="s">
        <v>185</v>
      </c>
      <c r="D43" s="126">
        <v>0</v>
      </c>
      <c r="E43" s="127">
        <v>4000</v>
      </c>
      <c r="F43" s="198"/>
      <c r="G43" s="198"/>
      <c r="H43" s="198"/>
      <c r="I43" s="82"/>
      <c r="J43" s="82"/>
      <c r="K43" s="82"/>
      <c r="L43" s="82"/>
      <c r="M43" s="82"/>
      <c r="N43" s="82"/>
      <c r="O43" s="82"/>
      <c r="P43" s="82">
        <f t="shared" si="0"/>
        <v>0</v>
      </c>
      <c r="Q43" s="38">
        <f>D43+E43-P43</f>
        <v>4000</v>
      </c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</row>
    <row r="44" spans="1:89" s="192" customFormat="1" x14ac:dyDescent="0.25">
      <c r="A44" s="122"/>
      <c r="B44" s="160"/>
      <c r="C44" s="85" t="s">
        <v>186</v>
      </c>
      <c r="D44" s="126">
        <v>0</v>
      </c>
      <c r="E44" s="127">
        <v>6000</v>
      </c>
      <c r="F44" s="198"/>
      <c r="G44" s="198"/>
      <c r="H44" s="198"/>
      <c r="I44" s="82"/>
      <c r="J44" s="82"/>
      <c r="K44" s="82"/>
      <c r="L44" s="82"/>
      <c r="M44" s="82"/>
      <c r="N44" s="82"/>
      <c r="O44" s="82"/>
      <c r="P44" s="82">
        <f t="shared" si="0"/>
        <v>0</v>
      </c>
      <c r="Q44" s="38">
        <f>D44+E44-P44</f>
        <v>6000</v>
      </c>
      <c r="R44" s="213"/>
      <c r="S44" s="213"/>
      <c r="T44" s="213"/>
      <c r="U44" s="213"/>
      <c r="V44" s="213"/>
      <c r="W44" s="213"/>
      <c r="X44" s="213"/>
      <c r="Y44" s="213"/>
      <c r="Z44" s="213"/>
      <c r="AA44" s="213"/>
      <c r="AB44" s="213"/>
      <c r="AC44" s="213"/>
      <c r="AD44" s="213"/>
      <c r="AE44" s="213"/>
      <c r="AF44" s="213"/>
      <c r="AG44" s="213"/>
      <c r="AH44" s="213"/>
      <c r="AI44" s="213"/>
      <c r="AJ44" s="213"/>
      <c r="AK44" s="213"/>
      <c r="AL44" s="213"/>
      <c r="AM44" s="213"/>
      <c r="AN44" s="213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3"/>
      <c r="BC44" s="213"/>
      <c r="BD44" s="213"/>
      <c r="BE44" s="213"/>
      <c r="BF44" s="213"/>
      <c r="BG44" s="213"/>
      <c r="BH44" s="213"/>
      <c r="BI44" s="213"/>
      <c r="BJ44" s="213"/>
      <c r="BK44" s="213"/>
      <c r="BL44" s="213"/>
      <c r="BM44" s="213"/>
      <c r="BN44" s="213"/>
      <c r="BO44" s="213"/>
      <c r="BP44" s="213"/>
      <c r="BQ44" s="213"/>
      <c r="BR44" s="213"/>
      <c r="BS44" s="213"/>
      <c r="BT44" s="213"/>
      <c r="BU44" s="213"/>
      <c r="BV44" s="213"/>
      <c r="BW44" s="213"/>
      <c r="BX44" s="213"/>
      <c r="BY44" s="213"/>
      <c r="BZ44" s="213"/>
      <c r="CA44" s="213"/>
      <c r="CB44" s="213"/>
      <c r="CC44" s="213"/>
      <c r="CD44" s="213"/>
      <c r="CE44" s="213"/>
      <c r="CF44" s="213"/>
      <c r="CG44" s="213"/>
      <c r="CH44" s="213"/>
      <c r="CI44" s="213"/>
      <c r="CJ44" s="213"/>
      <c r="CK44" s="213"/>
    </row>
    <row r="45" spans="1:89" s="192" customFormat="1" x14ac:dyDescent="0.25">
      <c r="A45" s="122"/>
      <c r="B45" s="160"/>
      <c r="C45" s="85"/>
      <c r="D45" s="126"/>
      <c r="E45" s="127"/>
      <c r="F45" s="198"/>
      <c r="G45" s="198"/>
      <c r="H45" s="198"/>
      <c r="I45" s="82"/>
      <c r="J45" s="82"/>
      <c r="K45" s="82"/>
      <c r="L45" s="82"/>
      <c r="M45" s="82"/>
      <c r="N45" s="82"/>
      <c r="O45" s="82"/>
      <c r="P45" s="82">
        <f t="shared" si="0"/>
        <v>0</v>
      </c>
      <c r="Q45" s="38">
        <f>D45+E45-P45</f>
        <v>0</v>
      </c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</row>
    <row r="46" spans="1:89" s="193" customFormat="1" x14ac:dyDescent="0.25">
      <c r="A46" s="186"/>
      <c r="B46" s="186"/>
      <c r="C46" s="145" t="s">
        <v>167</v>
      </c>
      <c r="D46" s="146">
        <f>-48324.37-3802.57</f>
        <v>-52126.94</v>
      </c>
      <c r="E46" s="147">
        <v>3000</v>
      </c>
      <c r="F46" s="199"/>
      <c r="G46" s="199"/>
      <c r="H46" s="199"/>
      <c r="I46" s="200"/>
      <c r="J46" s="200"/>
      <c r="K46" s="200">
        <v>3000</v>
      </c>
      <c r="L46" s="200"/>
      <c r="M46" s="200"/>
      <c r="N46" s="200"/>
      <c r="O46" s="200"/>
      <c r="P46" s="200">
        <f t="shared" si="0"/>
        <v>3000</v>
      </c>
      <c r="Q46" s="200">
        <f>D46+E46-P46</f>
        <v>-52126.94</v>
      </c>
    </row>
    <row r="47" spans="1:89" s="193" customFormat="1" x14ac:dyDescent="0.25">
      <c r="A47" s="186"/>
      <c r="B47" s="186"/>
      <c r="C47" s="145" t="s">
        <v>167</v>
      </c>
      <c r="D47" s="146">
        <v>0</v>
      </c>
      <c r="E47" s="147"/>
      <c r="F47" s="199"/>
      <c r="G47" s="199"/>
      <c r="H47" s="199"/>
      <c r="I47" s="200"/>
      <c r="J47" s="200"/>
      <c r="K47" s="200"/>
      <c r="L47" s="200"/>
      <c r="M47" s="200"/>
      <c r="N47" s="200"/>
      <c r="O47" s="200"/>
      <c r="P47" s="200">
        <f t="shared" si="0"/>
        <v>0</v>
      </c>
      <c r="Q47" s="200">
        <f>D47+E47-P47</f>
        <v>0</v>
      </c>
    </row>
    <row r="48" spans="1:89" s="190" customFormat="1" ht="18" customHeight="1" x14ac:dyDescent="0.25">
      <c r="A48" s="62" t="s">
        <v>7</v>
      </c>
      <c r="B48" s="63"/>
      <c r="C48" s="51"/>
      <c r="D48" s="129">
        <f>SUM(D7:D47)</f>
        <v>236399.80000000005</v>
      </c>
      <c r="E48" s="128">
        <f>SUM(E7:E47)</f>
        <v>293010</v>
      </c>
      <c r="F48" s="71">
        <f>SUM(F7:F47)</f>
        <v>27585</v>
      </c>
      <c r="G48" s="71">
        <f>SUM(G7:G47)</f>
        <v>3446.12</v>
      </c>
      <c r="H48" s="71">
        <f>SUM(H7:H47)</f>
        <v>4200</v>
      </c>
      <c r="I48" s="71">
        <f>SUM(I7:I47)</f>
        <v>1154.71</v>
      </c>
      <c r="J48" s="71">
        <f>SUM(J7:J47)</f>
        <v>3179.02</v>
      </c>
      <c r="K48" s="71">
        <f>SUM(K7:K47)</f>
        <v>9167.83</v>
      </c>
      <c r="L48" s="71">
        <f>SUM(L7:L47)</f>
        <v>8000</v>
      </c>
      <c r="M48" s="71">
        <f t="shared" ref="M48:O48" si="1">SUM(M8:M25)</f>
        <v>1250</v>
      </c>
      <c r="N48" s="71">
        <f t="shared" si="1"/>
        <v>27475.14</v>
      </c>
      <c r="O48" s="71">
        <f t="shared" si="1"/>
        <v>83236.180000000008</v>
      </c>
      <c r="P48" s="201">
        <f>SUM(P7:P47)</f>
        <v>168694.00000000003</v>
      </c>
      <c r="Q48" s="201">
        <f>D48+E48-P48</f>
        <v>360715.80000000005</v>
      </c>
    </row>
    <row r="49" spans="1:89" s="191" customFormat="1" ht="42.75" x14ac:dyDescent="0.3">
      <c r="A49" s="140">
        <v>1</v>
      </c>
      <c r="B49" s="140" t="s">
        <v>1</v>
      </c>
      <c r="C49" s="85" t="s">
        <v>78</v>
      </c>
      <c r="D49" s="124">
        <v>0</v>
      </c>
      <c r="E49" s="55">
        <v>0</v>
      </c>
      <c r="F49" s="202"/>
      <c r="G49" s="38"/>
      <c r="H49" s="89"/>
      <c r="I49" s="89"/>
      <c r="J49" s="195"/>
      <c r="K49" s="195"/>
      <c r="L49" s="195"/>
      <c r="M49" s="195"/>
      <c r="N49" s="195"/>
      <c r="O49" s="195"/>
      <c r="P49" s="82">
        <f t="shared" ref="P49:P52" si="2">SUM(N49:O49)</f>
        <v>0</v>
      </c>
      <c r="Q49" s="38">
        <v>0</v>
      </c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190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</row>
    <row r="50" spans="1:89" s="191" customFormat="1" ht="95.25" customHeight="1" x14ac:dyDescent="0.3">
      <c r="A50" s="140">
        <v>2</v>
      </c>
      <c r="B50" s="111" t="s">
        <v>125</v>
      </c>
      <c r="C50" s="104" t="s">
        <v>126</v>
      </c>
      <c r="D50" s="130">
        <v>-13136</v>
      </c>
      <c r="E50" s="131">
        <v>20000</v>
      </c>
      <c r="F50" s="203"/>
      <c r="G50" s="204"/>
      <c r="H50" s="107"/>
      <c r="I50" s="107"/>
      <c r="J50" s="205"/>
      <c r="K50" s="205"/>
      <c r="L50" s="205"/>
      <c r="M50" s="205"/>
      <c r="N50" s="205"/>
      <c r="O50" s="206"/>
      <c r="P50" s="82">
        <f t="shared" si="2"/>
        <v>0</v>
      </c>
      <c r="Q50" s="38">
        <f>D50+E50-P50</f>
        <v>6864</v>
      </c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190"/>
      <c r="CA50" s="190"/>
      <c r="CB50" s="190"/>
      <c r="CC50" s="190"/>
      <c r="CD50" s="190"/>
      <c r="CE50" s="190"/>
      <c r="CF50" s="190"/>
      <c r="CG50" s="190"/>
      <c r="CH50" s="190"/>
      <c r="CI50" s="190"/>
      <c r="CJ50" s="190"/>
      <c r="CK50" s="190"/>
    </row>
    <row r="51" spans="1:89" s="191" customFormat="1" ht="147.75" customHeight="1" x14ac:dyDescent="0.3">
      <c r="A51" s="140">
        <v>3</v>
      </c>
      <c r="B51" s="185" t="s">
        <v>128</v>
      </c>
      <c r="C51" s="104" t="s">
        <v>129</v>
      </c>
      <c r="D51" s="130">
        <v>-0.3</v>
      </c>
      <c r="E51" s="131">
        <v>0</v>
      </c>
      <c r="F51" s="203"/>
      <c r="G51" s="204"/>
      <c r="H51" s="107"/>
      <c r="I51" s="107"/>
      <c r="J51" s="205"/>
      <c r="K51" s="205"/>
      <c r="L51" s="205"/>
      <c r="M51" s="205"/>
      <c r="N51" s="206"/>
      <c r="O51" s="206"/>
      <c r="P51" s="82">
        <f t="shared" si="2"/>
        <v>0</v>
      </c>
      <c r="Q51" s="38">
        <f>D51+E51-P51</f>
        <v>-0.3</v>
      </c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  <c r="BX51" s="190"/>
      <c r="BY51" s="190"/>
      <c r="BZ51" s="190"/>
      <c r="CA51" s="190"/>
      <c r="CB51" s="190"/>
      <c r="CC51" s="190"/>
      <c r="CD51" s="190"/>
      <c r="CE51" s="190"/>
      <c r="CF51" s="190"/>
      <c r="CG51" s="190"/>
      <c r="CH51" s="190"/>
      <c r="CI51" s="190"/>
      <c r="CJ51" s="190"/>
      <c r="CK51" s="190"/>
    </row>
    <row r="52" spans="1:89" s="191" customFormat="1" ht="76.5" customHeight="1" x14ac:dyDescent="0.3">
      <c r="A52" s="140"/>
      <c r="B52" s="143" t="s">
        <v>188</v>
      </c>
      <c r="C52" s="139" t="s">
        <v>187</v>
      </c>
      <c r="D52" s="130">
        <v>0</v>
      </c>
      <c r="E52" s="131">
        <v>0</v>
      </c>
      <c r="F52" s="203"/>
      <c r="G52" s="204"/>
      <c r="H52" s="107"/>
      <c r="I52" s="107"/>
      <c r="J52" s="205"/>
      <c r="K52" s="205"/>
      <c r="L52" s="205"/>
      <c r="M52" s="205"/>
      <c r="N52" s="206"/>
      <c r="O52" s="38">
        <v>15544</v>
      </c>
      <c r="P52" s="82">
        <f t="shared" si="2"/>
        <v>15544</v>
      </c>
      <c r="Q52" s="38">
        <f>D52+E52-P52</f>
        <v>-15544</v>
      </c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190"/>
      <c r="CA52" s="190"/>
      <c r="CB52" s="190"/>
      <c r="CC52" s="190"/>
      <c r="CD52" s="190"/>
      <c r="CE52" s="190"/>
      <c r="CF52" s="190"/>
      <c r="CG52" s="190"/>
      <c r="CH52" s="190"/>
      <c r="CI52" s="190"/>
      <c r="CJ52" s="190"/>
      <c r="CK52" s="190"/>
    </row>
    <row r="53" spans="1:89" s="191" customFormat="1" ht="222" customHeight="1" x14ac:dyDescent="0.3">
      <c r="A53" s="140">
        <v>4</v>
      </c>
      <c r="B53" s="185" t="s">
        <v>160</v>
      </c>
      <c r="C53" s="104" t="s">
        <v>161</v>
      </c>
      <c r="D53" s="130">
        <v>30397.97</v>
      </c>
      <c r="E53" s="131">
        <v>0</v>
      </c>
      <c r="F53" s="203">
        <f>20394+9964.95</f>
        <v>30358.95</v>
      </c>
      <c r="G53" s="204"/>
      <c r="H53" s="107"/>
      <c r="I53" s="107"/>
      <c r="J53" s="205"/>
      <c r="K53" s="205"/>
      <c r="L53" s="205"/>
      <c r="M53" s="205"/>
      <c r="N53" s="206"/>
      <c r="O53" s="207"/>
      <c r="P53" s="82">
        <f>SUM(F53:O53)</f>
        <v>30358.95</v>
      </c>
      <c r="Q53" s="38">
        <f>D53+E53-P53</f>
        <v>39.020000000000437</v>
      </c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190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</row>
    <row r="54" spans="1:89" s="190" customFormat="1" ht="18.75" customHeight="1" x14ac:dyDescent="0.25">
      <c r="A54" s="65" t="s">
        <v>7</v>
      </c>
      <c r="B54" s="184"/>
      <c r="C54" s="67"/>
      <c r="D54" s="134">
        <f>D50+D53+D51+D49</f>
        <v>17261.670000000002</v>
      </c>
      <c r="E54" s="132">
        <f>SUM(E49:E53)</f>
        <v>20000</v>
      </c>
      <c r="F54" s="208">
        <f>F53</f>
        <v>30358.95</v>
      </c>
      <c r="G54" s="208">
        <v>0</v>
      </c>
      <c r="H54" s="208">
        <v>0</v>
      </c>
      <c r="I54" s="208">
        <v>0</v>
      </c>
      <c r="J54" s="208">
        <v>0</v>
      </c>
      <c r="K54" s="208">
        <v>0</v>
      </c>
      <c r="L54" s="208">
        <v>0</v>
      </c>
      <c r="M54" s="208">
        <v>0</v>
      </c>
      <c r="N54" s="209">
        <f ca="1">N49:N54</f>
        <v>0</v>
      </c>
      <c r="O54" s="209">
        <v>15544</v>
      </c>
      <c r="P54" s="84">
        <f>SUM(P49:P53)</f>
        <v>45902.95</v>
      </c>
      <c r="Q54" s="71">
        <f>SUM(Q49:Q53)</f>
        <v>-8641.2799999999988</v>
      </c>
    </row>
    <row r="55" spans="1:89" s="138" customFormat="1" ht="18.75" x14ac:dyDescent="0.3">
      <c r="A55" s="135" t="s">
        <v>73</v>
      </c>
      <c r="B55" s="135"/>
      <c r="C55" s="135"/>
      <c r="D55" s="136">
        <f>D48+D54</f>
        <v>253661.47000000006</v>
      </c>
      <c r="E55" s="137">
        <f>E54+E48</f>
        <v>313010</v>
      </c>
      <c r="F55" s="210">
        <f>F48+F54</f>
        <v>57943.95</v>
      </c>
      <c r="G55" s="210">
        <f>G48+G54</f>
        <v>3446.12</v>
      </c>
      <c r="H55" s="210">
        <f>H48+H54</f>
        <v>4200</v>
      </c>
      <c r="I55" s="210">
        <f>I54+I48</f>
        <v>1154.71</v>
      </c>
      <c r="J55" s="210">
        <f>J48+J54</f>
        <v>3179.02</v>
      </c>
      <c r="K55" s="210">
        <f>K48+K54</f>
        <v>9167.83</v>
      </c>
      <c r="L55" s="210">
        <f>L48+L54</f>
        <v>8000</v>
      </c>
      <c r="M55" s="210">
        <f>M48+M54</f>
        <v>1250</v>
      </c>
      <c r="N55" s="210">
        <f ca="1">N48+N54</f>
        <v>27475.14</v>
      </c>
      <c r="O55" s="210">
        <f>O54+O48</f>
        <v>98780.180000000008</v>
      </c>
      <c r="P55" s="211">
        <f>P48+P54</f>
        <v>214596.95</v>
      </c>
      <c r="Q55" s="75">
        <f>D55+E55-P55</f>
        <v>352074.52000000008</v>
      </c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5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214"/>
      <c r="BU55" s="214"/>
      <c r="BV55" s="214"/>
      <c r="BW55" s="214"/>
      <c r="BX55" s="214"/>
      <c r="BY55" s="214"/>
      <c r="BZ55" s="214"/>
      <c r="CA55" s="214"/>
      <c r="CB55" s="214"/>
      <c r="CC55" s="214"/>
      <c r="CD55" s="214"/>
      <c r="CE55" s="214"/>
      <c r="CF55" s="214"/>
      <c r="CG55" s="214"/>
      <c r="CH55" s="214"/>
      <c r="CI55" s="214"/>
      <c r="CJ55" s="214"/>
      <c r="CK55" s="214"/>
    </row>
    <row r="56" spans="1:89" x14ac:dyDescent="0.25"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</row>
    <row r="57" spans="1:89" x14ac:dyDescent="0.25"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</row>
    <row r="58" spans="1:89" x14ac:dyDescent="0.25"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</row>
  </sheetData>
  <mergeCells count="23">
    <mergeCell ref="I4:I5"/>
    <mergeCell ref="P4:P5"/>
    <mergeCell ref="A6:J6"/>
    <mergeCell ref="K4:K5"/>
    <mergeCell ref="L4:L5"/>
    <mergeCell ref="M4:M5"/>
    <mergeCell ref="N4:N5"/>
    <mergeCell ref="O4:O5"/>
    <mergeCell ref="B7:B45"/>
    <mergeCell ref="A7:A8"/>
    <mergeCell ref="J4:J5"/>
    <mergeCell ref="A1:Q1"/>
    <mergeCell ref="A2:Q2"/>
    <mergeCell ref="A3:A5"/>
    <mergeCell ref="B3:B5"/>
    <mergeCell ref="C3:C5"/>
    <mergeCell ref="D3:D5"/>
    <mergeCell ref="E3:E5"/>
    <mergeCell ref="F3:P3"/>
    <mergeCell ref="Q3:Q5"/>
    <mergeCell ref="F4:F5"/>
    <mergeCell ref="G4:G5"/>
    <mergeCell ref="H4:H5"/>
  </mergeCells>
  <pageMargins left="0.31496062992125984" right="0.31496062992125984" top="0.15748031496062992" bottom="0.35433070866141736" header="0.31496062992125984" footer="0.31496062992125984"/>
  <pageSetup paperSize="9" scale="10" fitToHeight="2" orientation="landscape" r:id="rId1"/>
  <ignoredErrors>
    <ignoredError sqref="P13:P46 P7:P11" formulaRange="1"/>
    <ignoredError sqref="E55 Q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Начальный</vt:lpstr>
      <vt:lpstr>Скоректированный</vt:lpstr>
      <vt:lpstr>июль</vt:lpstr>
      <vt:lpstr>март</vt:lpstr>
      <vt:lpstr>Лист2</vt:lpstr>
      <vt:lpstr>Лист3</vt:lpstr>
      <vt:lpstr>Лист1</vt:lpstr>
      <vt:lpstr>окт (2)</vt:lpstr>
      <vt:lpstr>сентябрь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</dc:creator>
  <cp:lastModifiedBy>Windows User</cp:lastModifiedBy>
  <cp:lastPrinted>2015-10-26T09:53:48Z</cp:lastPrinted>
  <dcterms:created xsi:type="dcterms:W3CDTF">2014-02-10T03:33:45Z</dcterms:created>
  <dcterms:modified xsi:type="dcterms:W3CDTF">2015-11-20T04:34:31Z</dcterms:modified>
</cp:coreProperties>
</file>