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7235" windowHeight="7170" firstSheet="2" activeTab="2"/>
  </bookViews>
  <sheets>
    <sheet name="Начальный" sheetId="1" state="hidden" r:id="rId1"/>
    <sheet name="Скоректированный" sheetId="5" state="hidden" r:id="rId2"/>
    <sheet name="Конечный" sheetId="6" r:id="rId3"/>
    <sheet name="Лист2" sheetId="2" state="hidden" r:id="rId4"/>
    <sheet name="Лист3" sheetId="3" state="hidden" r:id="rId5"/>
  </sheets>
  <calcPr calcId="145621"/>
</workbook>
</file>

<file path=xl/calcChain.xml><?xml version="1.0" encoding="utf-8"?>
<calcChain xmlns="http://schemas.openxmlformats.org/spreadsheetml/2006/main">
  <c r="H50" i="6" l="1"/>
  <c r="H48" i="6"/>
  <c r="H49" i="6" s="1"/>
  <c r="H17" i="6"/>
  <c r="H10" i="6"/>
  <c r="H51" i="6" l="1"/>
  <c r="H44" i="6"/>
  <c r="F44" i="6"/>
  <c r="H40" i="6"/>
  <c r="F40" i="6"/>
  <c r="F37" i="6"/>
  <c r="E30" i="6"/>
  <c r="E37" i="6" s="1"/>
  <c r="H37" i="6"/>
  <c r="H51" i="5"/>
  <c r="H49" i="5"/>
  <c r="J49" i="5" s="1"/>
  <c r="H44" i="5"/>
  <c r="H40" i="5"/>
  <c r="H52" i="5" s="1"/>
  <c r="H17" i="5"/>
  <c r="H37" i="5" s="1"/>
  <c r="I57" i="5"/>
  <c r="E30" i="5"/>
  <c r="E37" i="5" s="1"/>
  <c r="F52" i="6" l="1"/>
  <c r="I37" i="6"/>
  <c r="I52" i="6" s="1"/>
  <c r="E52" i="6"/>
  <c r="H52" i="6"/>
  <c r="F44" i="5"/>
  <c r="J44" i="5" s="1"/>
  <c r="F40" i="5"/>
  <c r="I37" i="5"/>
  <c r="F37" i="5"/>
  <c r="J37" i="5" s="1"/>
  <c r="I5" i="5"/>
  <c r="E5" i="5"/>
  <c r="J5" i="5" s="1"/>
  <c r="K52" i="5" s="1"/>
  <c r="I57" i="1"/>
  <c r="I76" i="1" s="1"/>
  <c r="I5" i="1"/>
  <c r="E57" i="1"/>
  <c r="H61" i="1"/>
  <c r="H57" i="1"/>
  <c r="H76" i="1" s="1"/>
  <c r="F57" i="1"/>
  <c r="F66" i="1"/>
  <c r="H75" i="1"/>
  <c r="H72" i="1"/>
  <c r="H66" i="1"/>
  <c r="E5" i="1"/>
  <c r="E76" i="1" s="1"/>
  <c r="I52" i="5" l="1"/>
  <c r="F55" i="5" s="1"/>
  <c r="J52" i="5"/>
  <c r="J54" i="5" s="1"/>
  <c r="H62" i="5"/>
  <c r="F52" i="5"/>
  <c r="E52" i="5"/>
  <c r="F61" i="1"/>
  <c r="F76" i="1" s="1"/>
  <c r="I54" i="5" l="1"/>
</calcChain>
</file>

<file path=xl/sharedStrings.xml><?xml version="1.0" encoding="utf-8"?>
<sst xmlns="http://schemas.openxmlformats.org/spreadsheetml/2006/main" count="270" uniqueCount="79">
  <si>
    <t>Солнечные дети</t>
  </si>
  <si>
    <t>Солнечная улыбка</t>
  </si>
  <si>
    <t>Итого</t>
  </si>
  <si>
    <t>Приход денежных средств</t>
  </si>
  <si>
    <t>Музыкальная студия д/детей инвалид. Приказ №618 от 11.11.13</t>
  </si>
  <si>
    <t>Развитие обществ-но сам-ния РАГ № 3068 от 30.05.2013 приказ № 738 от 07.06.2013</t>
  </si>
  <si>
    <t xml:space="preserve">Соц. и спорт реаб. детей с огр. возм. и их семей Приказ № 240 от 13.05.2013  </t>
  </si>
  <si>
    <t>Итого:</t>
  </si>
  <si>
    <t>СП-центр</t>
  </si>
  <si>
    <t>Галета Ю.Г.</t>
  </si>
  <si>
    <t>Еналеев Т.А.</t>
  </si>
  <si>
    <t>Чинькова Юлия Викторовна</t>
  </si>
  <si>
    <t>Автопарк</t>
  </si>
  <si>
    <t>Автостройдормаш</t>
  </si>
  <si>
    <t>Ажурсталь</t>
  </si>
  <si>
    <t>АкваМакс (отделение № 8544 Сбербанка России г. Челябинска</t>
  </si>
  <si>
    <t>Борисова Анастасия Викторовна р/с 40817810051001977435 ОАО "Промсвязьбанк" г. Москва</t>
  </si>
  <si>
    <t>Гонтарева Нелли Петровна</t>
  </si>
  <si>
    <t>Дудочкин С.Г.</t>
  </si>
  <si>
    <t>Жолдыбин Алесандр Алексеевич</t>
  </si>
  <si>
    <t>ИП Третьяков Елисей Юрьевич</t>
  </si>
  <si>
    <t>ИП Вавасова Елена Юрьевна</t>
  </si>
  <si>
    <t>Копейский кирпичный завод</t>
  </si>
  <si>
    <t>Классика сбор д/с через ящик</t>
  </si>
  <si>
    <t>Лафарж Цемент</t>
  </si>
  <si>
    <t>Литвинова Г.Ю.</t>
  </si>
  <si>
    <t>Овечкин С.Н.</t>
  </si>
  <si>
    <t>ООО "Информационно-выставочный Альянс"</t>
  </si>
  <si>
    <t>ООО "Компаньон"</t>
  </si>
  <si>
    <t>ООО "Рейн-Стар"</t>
  </si>
  <si>
    <t>ООО "Риелт-Стройком"</t>
  </si>
  <si>
    <t>ООО ТехПромСтрой</t>
  </si>
  <si>
    <t>Родная</t>
  </si>
  <si>
    <t>Салмина С.В.</t>
  </si>
  <si>
    <t>Таврия</t>
  </si>
  <si>
    <t>Филиал Мостоотряд-16</t>
  </si>
  <si>
    <t>№</t>
  </si>
  <si>
    <t>Название программы</t>
  </si>
  <si>
    <t>Котрагенты</t>
  </si>
  <si>
    <t>Комитет финансов г. Челябинска Управление соц.развития</t>
  </si>
  <si>
    <t>Расходы</t>
  </si>
  <si>
    <t>Ящик пожертвования</t>
  </si>
  <si>
    <t>Проект клуб общения</t>
  </si>
  <si>
    <t>Глуздань Е.Н.</t>
  </si>
  <si>
    <t>Глуздань М.А</t>
  </si>
  <si>
    <t>Рабинович О.А.</t>
  </si>
  <si>
    <t>Остаток на начало периода</t>
  </si>
  <si>
    <t>Материальные расходы</t>
  </si>
  <si>
    <t>Расходы на услуги банков</t>
  </si>
  <si>
    <t>Услуги доставки</t>
  </si>
  <si>
    <t>Налоги и сборы</t>
  </si>
  <si>
    <t>Оплата труда</t>
  </si>
  <si>
    <t>Прочие расходы</t>
  </si>
  <si>
    <t>Бухгалтерское сопровождение</t>
  </si>
  <si>
    <t>Водоснабжение</t>
  </si>
  <si>
    <t>Вывоз мусора</t>
  </si>
  <si>
    <t>Командировочные расходы</t>
  </si>
  <si>
    <t>Монтаж</t>
  </si>
  <si>
    <t>Охрана</t>
  </si>
  <si>
    <t>Почтовые расходы</t>
  </si>
  <si>
    <t>Предоставление хостинга</t>
  </si>
  <si>
    <t>Связь</t>
  </si>
  <si>
    <t>Содержание и текущий  ремонт</t>
  </si>
  <si>
    <t>Теплоэнергия</t>
  </si>
  <si>
    <t>Тренинг</t>
  </si>
  <si>
    <t>Электроэнергия</t>
  </si>
  <si>
    <t>Статьи расходов</t>
  </si>
  <si>
    <t>Комбинат хлебопродуктов им. Григоровича</t>
  </si>
  <si>
    <t>Новый</t>
  </si>
  <si>
    <t>Пожертвование центр</t>
  </si>
  <si>
    <t>Пожертвование через интернет</t>
  </si>
  <si>
    <t>Сириус</t>
  </si>
  <si>
    <t>Остаток на конец периода</t>
  </si>
  <si>
    <t>ИТОГО</t>
  </si>
  <si>
    <t>Покупка оборудования</t>
  </si>
  <si>
    <t xml:space="preserve">АкваМакс </t>
  </si>
  <si>
    <t xml:space="preserve">Борисова Анастасия Викторовна </t>
  </si>
  <si>
    <r>
      <rPr>
        <sz val="18"/>
        <color theme="1"/>
        <rFont val="Times New Roman"/>
        <family val="1"/>
        <charset val="204"/>
      </rPr>
      <t xml:space="preserve">Челябинская организация помощи детям "Звездный дождь"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финансовый отчет о расходовании денежных средств за 2013 год </t>
    </r>
  </si>
  <si>
    <t>Центр помощи детям "Звездный дождь"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</si>
</sst>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1" xfId="0" applyFont="1" applyBorder="1"/>
    <xf numFmtId="4" fontId="1" fillId="2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Border="1"/>
    <xf numFmtId="0" fontId="1" fillId="2" borderId="4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/>
    <xf numFmtId="4" fontId="1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" fontId="0" fillId="0" borderId="0" xfId="0" applyNumberFormat="1" applyBorder="1"/>
    <xf numFmtId="3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3" fillId="0" borderId="0" xfId="0" applyNumberFormat="1" applyFont="1"/>
    <xf numFmtId="0" fontId="4" fillId="0" borderId="1" xfId="0" applyFont="1" applyBorder="1"/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vertical="center"/>
    </xf>
    <xf numFmtId="4" fontId="2" fillId="3" borderId="1" xfId="0" applyNumberFormat="1" applyFont="1" applyFill="1" applyBorder="1"/>
    <xf numFmtId="4" fontId="2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7" fillId="4" borderId="1" xfId="0" applyNumberFormat="1" applyFont="1" applyFill="1" applyBorder="1"/>
    <xf numFmtId="4" fontId="3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/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7"/>
  <sheetViews>
    <sheetView topLeftCell="A67" zoomScaleNormal="100" workbookViewId="0">
      <selection activeCell="E76" sqref="E76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1" width="11.42578125" bestFit="1" customWidth="1"/>
  </cols>
  <sheetData>
    <row r="1" spans="2:9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/>
      <c r="H1" s="9" t="s">
        <v>40</v>
      </c>
      <c r="I1" s="10" t="s">
        <v>72</v>
      </c>
    </row>
    <row r="2" spans="2:9" x14ac:dyDescent="0.25">
      <c r="B2" s="81">
        <v>1</v>
      </c>
      <c r="C2" s="84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9" x14ac:dyDescent="0.25">
      <c r="B3" s="82"/>
      <c r="C3" s="85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9" x14ac:dyDescent="0.25">
      <c r="B4" s="83"/>
      <c r="C4" s="86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9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</row>
    <row r="6" spans="2:9" x14ac:dyDescent="0.25">
      <c r="B6" s="81">
        <v>2</v>
      </c>
      <c r="C6" s="81" t="s">
        <v>0</v>
      </c>
      <c r="D6" s="20" t="s">
        <v>9</v>
      </c>
      <c r="E6" s="20"/>
      <c r="F6" s="21">
        <v>26.14</v>
      </c>
      <c r="G6" s="21"/>
      <c r="H6" s="8"/>
      <c r="I6" s="22"/>
    </row>
    <row r="7" spans="2:9" x14ac:dyDescent="0.25">
      <c r="B7" s="82"/>
      <c r="C7" s="82"/>
      <c r="D7" s="8" t="s">
        <v>10</v>
      </c>
      <c r="E7" s="8"/>
      <c r="F7" s="23">
        <v>20000</v>
      </c>
      <c r="G7" s="23"/>
      <c r="H7" s="8"/>
      <c r="I7" s="22"/>
    </row>
    <row r="8" spans="2:9" ht="30" x14ac:dyDescent="0.25">
      <c r="B8" s="82"/>
      <c r="C8" s="82"/>
      <c r="D8" s="24" t="s">
        <v>11</v>
      </c>
      <c r="E8" s="24"/>
      <c r="F8" s="23">
        <v>8000</v>
      </c>
      <c r="G8" s="23"/>
      <c r="H8" s="8"/>
      <c r="I8" s="22"/>
    </row>
    <row r="9" spans="2:9" x14ac:dyDescent="0.25">
      <c r="B9" s="82"/>
      <c r="C9" s="82"/>
      <c r="D9" s="8" t="s">
        <v>12</v>
      </c>
      <c r="E9" s="8"/>
      <c r="F9" s="23">
        <v>50000</v>
      </c>
      <c r="G9" s="23"/>
      <c r="H9" s="8"/>
      <c r="I9" s="22"/>
    </row>
    <row r="10" spans="2:9" x14ac:dyDescent="0.25">
      <c r="B10" s="82"/>
      <c r="C10" s="82"/>
      <c r="D10" s="24" t="s">
        <v>13</v>
      </c>
      <c r="E10" s="24"/>
      <c r="F10" s="23">
        <v>50000</v>
      </c>
      <c r="G10" s="23"/>
      <c r="H10" s="8"/>
      <c r="I10" s="22"/>
    </row>
    <row r="11" spans="2:9" x14ac:dyDescent="0.25">
      <c r="B11" s="82"/>
      <c r="C11" s="82"/>
      <c r="D11" s="51" t="s">
        <v>14</v>
      </c>
      <c r="E11" s="8"/>
      <c r="F11" s="23">
        <v>50000</v>
      </c>
      <c r="G11" s="23"/>
      <c r="H11" s="8"/>
      <c r="I11" s="22"/>
    </row>
    <row r="12" spans="2:9" ht="60" x14ac:dyDescent="0.25">
      <c r="B12" s="82"/>
      <c r="C12" s="82"/>
      <c r="D12" s="24" t="s">
        <v>15</v>
      </c>
      <c r="E12" s="24"/>
      <c r="F12" s="23">
        <v>69445</v>
      </c>
      <c r="G12" s="23"/>
      <c r="H12" s="8"/>
      <c r="I12" s="22"/>
    </row>
    <row r="13" spans="2:9" ht="105" x14ac:dyDescent="0.25">
      <c r="B13" s="82"/>
      <c r="C13" s="82"/>
      <c r="D13" s="24" t="s">
        <v>16</v>
      </c>
      <c r="E13" s="24"/>
      <c r="F13" s="23">
        <v>8700</v>
      </c>
      <c r="G13" s="23"/>
      <c r="H13" s="8"/>
      <c r="I13" s="22"/>
    </row>
    <row r="14" spans="2:9" ht="30" x14ac:dyDescent="0.25">
      <c r="B14" s="82"/>
      <c r="C14" s="82"/>
      <c r="D14" s="24" t="s">
        <v>17</v>
      </c>
      <c r="E14" s="24"/>
      <c r="F14" s="23">
        <v>3000</v>
      </c>
      <c r="G14" s="23"/>
      <c r="H14" s="8"/>
      <c r="I14" s="22"/>
    </row>
    <row r="15" spans="2:9" x14ac:dyDescent="0.25">
      <c r="B15" s="82"/>
      <c r="C15" s="82"/>
      <c r="D15" s="8" t="s">
        <v>18</v>
      </c>
      <c r="E15" s="8"/>
      <c r="F15" s="23">
        <v>5000</v>
      </c>
      <c r="G15" s="23"/>
      <c r="H15" s="8"/>
      <c r="I15" s="22"/>
    </row>
    <row r="16" spans="2:9" ht="45" x14ac:dyDescent="0.25">
      <c r="B16" s="82"/>
      <c r="C16" s="82"/>
      <c r="D16" s="24" t="s">
        <v>19</v>
      </c>
      <c r="E16" s="24"/>
      <c r="F16" s="23">
        <v>9000</v>
      </c>
      <c r="G16" s="23"/>
      <c r="H16" s="8"/>
      <c r="I16" s="22"/>
    </row>
    <row r="17" spans="2:9" ht="30" x14ac:dyDescent="0.25">
      <c r="B17" s="82"/>
      <c r="C17" s="82"/>
      <c r="D17" s="24" t="s">
        <v>20</v>
      </c>
      <c r="E17" s="24"/>
      <c r="F17" s="23">
        <v>200</v>
      </c>
      <c r="G17" s="23"/>
      <c r="H17" s="8"/>
      <c r="I17" s="22"/>
    </row>
    <row r="18" spans="2:9" ht="30" x14ac:dyDescent="0.25">
      <c r="B18" s="82"/>
      <c r="C18" s="82"/>
      <c r="D18" s="24" t="s">
        <v>21</v>
      </c>
      <c r="E18" s="24"/>
      <c r="F18" s="23">
        <v>70000</v>
      </c>
      <c r="G18" s="23"/>
      <c r="H18" s="8"/>
      <c r="I18" s="22"/>
    </row>
    <row r="19" spans="2:9" ht="30" x14ac:dyDescent="0.25">
      <c r="B19" s="82"/>
      <c r="C19" s="82"/>
      <c r="D19" s="24" t="s">
        <v>23</v>
      </c>
      <c r="E19" s="24"/>
      <c r="F19" s="23">
        <v>134454.01999999999</v>
      </c>
      <c r="G19" s="23"/>
      <c r="H19" s="8"/>
      <c r="I19" s="22"/>
    </row>
    <row r="20" spans="2:9" ht="45" x14ac:dyDescent="0.25">
      <c r="B20" s="82"/>
      <c r="C20" s="82"/>
      <c r="D20" s="24" t="s">
        <v>67</v>
      </c>
      <c r="E20" s="25">
        <v>7995.79</v>
      </c>
      <c r="F20" s="23">
        <v>0</v>
      </c>
      <c r="G20" s="23"/>
      <c r="H20" s="8"/>
      <c r="I20" s="22"/>
    </row>
    <row r="21" spans="2:9" ht="30" x14ac:dyDescent="0.25">
      <c r="B21" s="82"/>
      <c r="C21" s="82"/>
      <c r="D21" s="52" t="s">
        <v>22</v>
      </c>
      <c r="E21" s="24"/>
      <c r="F21" s="23">
        <v>248000</v>
      </c>
      <c r="G21" s="23"/>
      <c r="H21" s="8"/>
      <c r="I21" s="22"/>
    </row>
    <row r="22" spans="2:9" x14ac:dyDescent="0.25">
      <c r="B22" s="82"/>
      <c r="C22" s="82"/>
      <c r="D22" s="52" t="s">
        <v>24</v>
      </c>
      <c r="E22" s="24"/>
      <c r="F22" s="23">
        <v>300000</v>
      </c>
      <c r="G22" s="23"/>
      <c r="H22" s="8"/>
      <c r="I22" s="22"/>
    </row>
    <row r="23" spans="2:9" x14ac:dyDescent="0.25">
      <c r="B23" s="82"/>
      <c r="C23" s="82"/>
      <c r="D23" s="24" t="s">
        <v>25</v>
      </c>
      <c r="E23" s="24"/>
      <c r="F23" s="23">
        <v>6000</v>
      </c>
      <c r="G23" s="23"/>
      <c r="H23" s="8"/>
      <c r="I23" s="22"/>
    </row>
    <row r="24" spans="2:9" x14ac:dyDescent="0.25">
      <c r="B24" s="82"/>
      <c r="C24" s="82"/>
      <c r="D24" s="24" t="s">
        <v>68</v>
      </c>
      <c r="E24" s="25">
        <v>65692.539999999994</v>
      </c>
      <c r="F24" s="23">
        <v>0</v>
      </c>
      <c r="G24" s="23"/>
      <c r="H24" s="8"/>
      <c r="I24" s="22"/>
    </row>
    <row r="25" spans="2:9" x14ac:dyDescent="0.25">
      <c r="B25" s="82"/>
      <c r="C25" s="82"/>
      <c r="D25" s="24" t="s">
        <v>26</v>
      </c>
      <c r="E25" s="24"/>
      <c r="F25" s="23">
        <v>5000</v>
      </c>
      <c r="G25" s="23"/>
      <c r="H25" s="8"/>
      <c r="I25" s="22"/>
    </row>
    <row r="26" spans="2:9" ht="60" x14ac:dyDescent="0.25">
      <c r="B26" s="82"/>
      <c r="C26" s="82"/>
      <c r="D26" s="24" t="s">
        <v>27</v>
      </c>
      <c r="E26" s="24"/>
      <c r="F26" s="23">
        <v>37500</v>
      </c>
      <c r="G26" s="23"/>
      <c r="H26" s="8"/>
      <c r="I26" s="22"/>
    </row>
    <row r="27" spans="2:9" x14ac:dyDescent="0.25">
      <c r="B27" s="82"/>
      <c r="C27" s="82"/>
      <c r="D27" s="24" t="s">
        <v>28</v>
      </c>
      <c r="E27" s="24"/>
      <c r="F27" s="23">
        <v>10000</v>
      </c>
      <c r="G27" s="23"/>
      <c r="H27" s="8"/>
      <c r="I27" s="22"/>
    </row>
    <row r="28" spans="2:9" x14ac:dyDescent="0.25">
      <c r="B28" s="82"/>
      <c r="C28" s="82"/>
      <c r="D28" s="24" t="s">
        <v>29</v>
      </c>
      <c r="E28" s="24"/>
      <c r="F28" s="23">
        <v>112.47</v>
      </c>
      <c r="G28" s="23"/>
      <c r="H28" s="8"/>
      <c r="I28" s="22"/>
    </row>
    <row r="29" spans="2:9" ht="30" x14ac:dyDescent="0.25">
      <c r="B29" s="82"/>
      <c r="C29" s="82"/>
      <c r="D29" s="24" t="s">
        <v>30</v>
      </c>
      <c r="E29" s="24"/>
      <c r="F29" s="23">
        <v>50000</v>
      </c>
      <c r="G29" s="23"/>
      <c r="H29" s="8"/>
      <c r="I29" s="22"/>
    </row>
    <row r="30" spans="2:9" ht="30" x14ac:dyDescent="0.25">
      <c r="B30" s="82"/>
      <c r="C30" s="82"/>
      <c r="D30" s="52" t="s">
        <v>31</v>
      </c>
      <c r="E30" s="24"/>
      <c r="F30" s="23">
        <v>270000</v>
      </c>
      <c r="G30" s="23"/>
      <c r="H30" s="8"/>
      <c r="I30" s="22"/>
    </row>
    <row r="31" spans="2:9" ht="30" x14ac:dyDescent="0.25">
      <c r="B31" s="82"/>
      <c r="C31" s="82"/>
      <c r="D31" s="24" t="s">
        <v>69</v>
      </c>
      <c r="E31" s="24"/>
      <c r="F31" s="23">
        <v>858050.15</v>
      </c>
      <c r="G31" s="23"/>
      <c r="H31" s="8"/>
      <c r="I31" s="26">
        <v>260795.56</v>
      </c>
    </row>
    <row r="32" spans="2:9" ht="30" x14ac:dyDescent="0.25">
      <c r="B32" s="82"/>
      <c r="C32" s="82"/>
      <c r="D32" s="24" t="s">
        <v>70</v>
      </c>
      <c r="E32" s="24"/>
      <c r="F32" s="23">
        <v>15685.19</v>
      </c>
      <c r="G32" s="23"/>
      <c r="H32" s="8"/>
      <c r="I32" s="22"/>
    </row>
    <row r="33" spans="2:9" x14ac:dyDescent="0.25">
      <c r="B33" s="82"/>
      <c r="C33" s="82"/>
      <c r="D33" s="24" t="s">
        <v>32</v>
      </c>
      <c r="E33" s="24"/>
      <c r="F33" s="23">
        <v>70000</v>
      </c>
      <c r="G33" s="23"/>
      <c r="H33" s="8"/>
      <c r="I33" s="22"/>
    </row>
    <row r="34" spans="2:9" x14ac:dyDescent="0.25">
      <c r="B34" s="82"/>
      <c r="C34" s="82"/>
      <c r="D34" s="8" t="s">
        <v>33</v>
      </c>
      <c r="E34" s="8"/>
      <c r="F34" s="27">
        <v>5000</v>
      </c>
      <c r="G34" s="27"/>
      <c r="H34" s="8"/>
      <c r="I34" s="22"/>
    </row>
    <row r="35" spans="2:9" x14ac:dyDescent="0.25">
      <c r="B35" s="82"/>
      <c r="C35" s="82"/>
      <c r="D35" s="8" t="s">
        <v>71</v>
      </c>
      <c r="E35" s="28">
        <v>30000</v>
      </c>
      <c r="F35" s="27">
        <v>0</v>
      </c>
      <c r="G35" s="27"/>
      <c r="H35" s="8"/>
      <c r="I35" s="22"/>
    </row>
    <row r="36" spans="2:9" x14ac:dyDescent="0.25">
      <c r="B36" s="82"/>
      <c r="C36" s="82"/>
      <c r="D36" s="24" t="s">
        <v>34</v>
      </c>
      <c r="E36" s="24"/>
      <c r="F36" s="23">
        <v>16000</v>
      </c>
      <c r="G36" s="23"/>
      <c r="H36" s="8"/>
      <c r="I36" s="22"/>
    </row>
    <row r="37" spans="2:9" ht="30" x14ac:dyDescent="0.25">
      <c r="B37" s="83"/>
      <c r="C37" s="82"/>
      <c r="D37" s="24" t="s">
        <v>35</v>
      </c>
      <c r="E37" s="24"/>
      <c r="F37" s="23">
        <v>50000</v>
      </c>
      <c r="G37" s="23"/>
      <c r="H37" s="8"/>
      <c r="I37" s="22"/>
    </row>
    <row r="38" spans="2:9" ht="30" x14ac:dyDescent="0.25">
      <c r="B38" s="87" t="s">
        <v>66</v>
      </c>
      <c r="C38" s="10" t="s">
        <v>53</v>
      </c>
      <c r="D38" s="24"/>
      <c r="E38" s="24"/>
      <c r="F38" s="23"/>
      <c r="G38" s="23"/>
      <c r="H38" s="29">
        <v>98000</v>
      </c>
      <c r="I38" s="22"/>
    </row>
    <row r="39" spans="2:9" x14ac:dyDescent="0.25">
      <c r="B39" s="88"/>
      <c r="C39" s="9" t="s">
        <v>54</v>
      </c>
      <c r="D39" s="24"/>
      <c r="E39" s="24"/>
      <c r="F39" s="23"/>
      <c r="G39" s="23"/>
      <c r="H39" s="29">
        <v>4453.54</v>
      </c>
      <c r="I39" s="22"/>
    </row>
    <row r="40" spans="2:9" x14ac:dyDescent="0.25">
      <c r="B40" s="88"/>
      <c r="C40" s="9" t="s">
        <v>55</v>
      </c>
      <c r="D40" s="24"/>
      <c r="E40" s="24"/>
      <c r="F40" s="23"/>
      <c r="G40" s="23"/>
      <c r="H40" s="29">
        <v>2496.04</v>
      </c>
      <c r="I40" s="22"/>
    </row>
    <row r="41" spans="2:9" ht="30" x14ac:dyDescent="0.25">
      <c r="B41" s="88"/>
      <c r="C41" s="10" t="s">
        <v>56</v>
      </c>
      <c r="D41" s="24"/>
      <c r="E41" s="24"/>
      <c r="F41" s="23"/>
      <c r="G41" s="23"/>
      <c r="H41" s="29">
        <v>25054.5</v>
      </c>
      <c r="I41" s="22"/>
    </row>
    <row r="42" spans="2:9" ht="30" x14ac:dyDescent="0.25">
      <c r="B42" s="88"/>
      <c r="C42" s="10" t="s">
        <v>47</v>
      </c>
      <c r="D42" s="24"/>
      <c r="E42" s="24"/>
      <c r="F42" s="23"/>
      <c r="G42" s="23"/>
      <c r="H42" s="29">
        <v>385518.04</v>
      </c>
      <c r="I42" s="22"/>
    </row>
    <row r="43" spans="2:9" x14ac:dyDescent="0.25">
      <c r="B43" s="88"/>
      <c r="C43" s="10" t="s">
        <v>57</v>
      </c>
      <c r="D43" s="24"/>
      <c r="E43" s="24"/>
      <c r="F43" s="23"/>
      <c r="G43" s="23"/>
      <c r="H43" s="29">
        <v>4000</v>
      </c>
      <c r="I43" s="22"/>
    </row>
    <row r="44" spans="2:9" x14ac:dyDescent="0.25">
      <c r="B44" s="88"/>
      <c r="C44" s="10" t="s">
        <v>50</v>
      </c>
      <c r="D44" s="24"/>
      <c r="E44" s="24"/>
      <c r="F44" s="23"/>
      <c r="G44" s="23"/>
      <c r="H44" s="29">
        <v>1893.37</v>
      </c>
      <c r="I44" s="22"/>
    </row>
    <row r="45" spans="2:9" x14ac:dyDescent="0.25">
      <c r="B45" s="88"/>
      <c r="C45" s="10" t="s">
        <v>51</v>
      </c>
      <c r="D45" s="24"/>
      <c r="E45" s="24"/>
      <c r="F45" s="23"/>
      <c r="G45" s="23"/>
      <c r="H45" s="29">
        <v>978110.3</v>
      </c>
      <c r="I45" s="22"/>
    </row>
    <row r="46" spans="2:9" x14ac:dyDescent="0.25">
      <c r="B46" s="88"/>
      <c r="C46" s="10" t="s">
        <v>58</v>
      </c>
      <c r="D46" s="24"/>
      <c r="E46" s="24"/>
      <c r="F46" s="23"/>
      <c r="G46" s="23"/>
      <c r="H46" s="29">
        <v>16750</v>
      </c>
      <c r="I46" s="22"/>
    </row>
    <row r="47" spans="2:9" x14ac:dyDescent="0.25">
      <c r="B47" s="88"/>
      <c r="C47" s="10" t="s">
        <v>59</v>
      </c>
      <c r="D47" s="24"/>
      <c r="E47" s="24"/>
      <c r="F47" s="23"/>
      <c r="G47" s="23"/>
      <c r="H47" s="29">
        <v>798</v>
      </c>
      <c r="I47" s="22"/>
    </row>
    <row r="48" spans="2:9" ht="30" x14ac:dyDescent="0.25">
      <c r="B48" s="88"/>
      <c r="C48" s="10" t="s">
        <v>60</v>
      </c>
      <c r="D48" s="24"/>
      <c r="E48" s="24"/>
      <c r="F48" s="23"/>
      <c r="G48" s="23"/>
      <c r="H48" s="29">
        <v>694.62</v>
      </c>
      <c r="I48" s="22"/>
    </row>
    <row r="49" spans="2:11" x14ac:dyDescent="0.25">
      <c r="B49" s="88"/>
      <c r="C49" s="10" t="s">
        <v>52</v>
      </c>
      <c r="D49" s="24"/>
      <c r="E49" s="24"/>
      <c r="F49" s="23"/>
      <c r="G49" s="23"/>
      <c r="H49" s="29">
        <v>311973.2</v>
      </c>
      <c r="I49" s="22"/>
    </row>
    <row r="50" spans="2:11" ht="30" x14ac:dyDescent="0.25">
      <c r="B50" s="88"/>
      <c r="C50" s="10" t="s">
        <v>48</v>
      </c>
      <c r="D50" s="24"/>
      <c r="E50" s="24"/>
      <c r="F50" s="23"/>
      <c r="G50" s="23"/>
      <c r="H50" s="29">
        <v>15343.5</v>
      </c>
      <c r="I50" s="22"/>
    </row>
    <row r="51" spans="2:11" x14ac:dyDescent="0.25">
      <c r="B51" s="88"/>
      <c r="C51" s="10" t="s">
        <v>61</v>
      </c>
      <c r="D51" s="24"/>
      <c r="E51" s="24"/>
      <c r="F51" s="23"/>
      <c r="G51" s="23"/>
      <c r="H51" s="29">
        <v>20400</v>
      </c>
      <c r="I51" s="22"/>
    </row>
    <row r="52" spans="2:11" ht="30" x14ac:dyDescent="0.25">
      <c r="B52" s="88"/>
      <c r="C52" s="10" t="s">
        <v>62</v>
      </c>
      <c r="D52" s="24"/>
      <c r="E52" s="24"/>
      <c r="F52" s="23"/>
      <c r="G52" s="23"/>
      <c r="H52" s="29">
        <v>36975.24</v>
      </c>
      <c r="I52" s="22"/>
    </row>
    <row r="53" spans="2:11" x14ac:dyDescent="0.25">
      <c r="B53" s="88"/>
      <c r="C53" s="10" t="s">
        <v>63</v>
      </c>
      <c r="D53" s="24"/>
      <c r="E53" s="24"/>
      <c r="F53" s="23"/>
      <c r="G53" s="23"/>
      <c r="H53" s="29">
        <v>68145.84</v>
      </c>
      <c r="I53" s="22"/>
    </row>
    <row r="54" spans="2:11" x14ac:dyDescent="0.25">
      <c r="B54" s="88"/>
      <c r="C54" s="10" t="s">
        <v>64</v>
      </c>
      <c r="D54" s="24"/>
      <c r="E54" s="24"/>
      <c r="F54" s="23"/>
      <c r="G54" s="23"/>
      <c r="H54" s="29">
        <v>13000</v>
      </c>
      <c r="I54" s="22"/>
    </row>
    <row r="55" spans="2:11" x14ac:dyDescent="0.25">
      <c r="B55" s="88"/>
      <c r="C55" s="10" t="s">
        <v>49</v>
      </c>
      <c r="D55" s="24"/>
      <c r="E55" s="24"/>
      <c r="F55" s="23"/>
      <c r="G55" s="23"/>
      <c r="H55" s="29">
        <v>7651.46</v>
      </c>
      <c r="I55" s="22"/>
    </row>
    <row r="56" spans="2:11" x14ac:dyDescent="0.25">
      <c r="B56" s="89"/>
      <c r="C56" s="10" t="s">
        <v>65</v>
      </c>
      <c r="D56" s="24"/>
      <c r="E56" s="24"/>
      <c r="F56" s="23"/>
      <c r="G56" s="23"/>
      <c r="H56" s="29">
        <v>15445.53</v>
      </c>
      <c r="I56" s="22"/>
    </row>
    <row r="57" spans="2:11" x14ac:dyDescent="0.25">
      <c r="B57" s="30" t="s">
        <v>7</v>
      </c>
      <c r="C57" s="11"/>
      <c r="D57" s="8"/>
      <c r="E57" s="31">
        <f>E20+E24+E35</f>
        <v>103688.32999999999</v>
      </c>
      <c r="F57" s="32">
        <f>SUM(F6:F56)</f>
        <v>2419172.9700000002</v>
      </c>
      <c r="G57" s="32"/>
      <c r="H57" s="31">
        <f>H38+H39+H40+H41+H42+H43+H44+H45+H46+H47+H48+H49+H50+H51+H52+H53+H54+H55+H56</f>
        <v>2006703.1800000002</v>
      </c>
      <c r="I57" s="33">
        <f>I31</f>
        <v>260795.56</v>
      </c>
    </row>
    <row r="58" spans="2:11" ht="30" x14ac:dyDescent="0.25">
      <c r="B58" s="81">
        <v>3</v>
      </c>
      <c r="C58" s="81" t="s">
        <v>1</v>
      </c>
      <c r="D58" s="24" t="s">
        <v>41</v>
      </c>
      <c r="E58" s="24"/>
      <c r="F58" s="23">
        <v>21250</v>
      </c>
      <c r="G58" s="23"/>
      <c r="H58" s="8"/>
      <c r="I58" s="22"/>
      <c r="J58" s="5"/>
      <c r="K58" s="5"/>
    </row>
    <row r="59" spans="2:11" x14ac:dyDescent="0.25">
      <c r="B59" s="83"/>
      <c r="C59" s="83"/>
      <c r="D59" s="8" t="s">
        <v>8</v>
      </c>
      <c r="E59" s="8"/>
      <c r="F59" s="23">
        <v>38573</v>
      </c>
      <c r="G59" s="23"/>
      <c r="H59" s="28"/>
      <c r="I59" s="22"/>
    </row>
    <row r="60" spans="2:11" ht="102" customHeight="1" x14ac:dyDescent="0.25">
      <c r="B60" s="34" t="s">
        <v>66</v>
      </c>
      <c r="C60" s="35" t="s">
        <v>47</v>
      </c>
      <c r="D60" s="8"/>
      <c r="E60" s="8"/>
      <c r="F60" s="23"/>
      <c r="G60" s="23"/>
      <c r="H60" s="28">
        <v>60623</v>
      </c>
      <c r="I60" s="22"/>
    </row>
    <row r="61" spans="2:11" x14ac:dyDescent="0.25">
      <c r="B61" s="30" t="s">
        <v>2</v>
      </c>
      <c r="C61" s="8"/>
      <c r="D61" s="8"/>
      <c r="E61" s="8"/>
      <c r="F61" s="32">
        <f>SUM(F58:F59)</f>
        <v>59823</v>
      </c>
      <c r="G61" s="32"/>
      <c r="H61" s="31">
        <f>H60</f>
        <v>60623</v>
      </c>
      <c r="I61" s="22"/>
    </row>
    <row r="62" spans="2:11" ht="60" x14ac:dyDescent="0.25">
      <c r="B62" s="9">
        <v>4</v>
      </c>
      <c r="C62" s="24" t="s">
        <v>4</v>
      </c>
      <c r="D62" s="24" t="s">
        <v>39</v>
      </c>
      <c r="E62" s="24"/>
      <c r="F62" s="23">
        <v>115615</v>
      </c>
      <c r="G62" s="23"/>
      <c r="H62" s="36"/>
      <c r="I62" s="36"/>
      <c r="K62" s="5"/>
    </row>
    <row r="63" spans="2:11" ht="30" x14ac:dyDescent="0.25">
      <c r="B63" s="90" t="s">
        <v>66</v>
      </c>
      <c r="C63" s="24" t="s">
        <v>47</v>
      </c>
      <c r="D63" s="24"/>
      <c r="E63" s="24"/>
      <c r="F63" s="23"/>
      <c r="G63" s="21"/>
      <c r="H63" s="37">
        <v>114872.05</v>
      </c>
      <c r="I63" s="15"/>
    </row>
    <row r="64" spans="2:11" ht="63" customHeight="1" x14ac:dyDescent="0.25">
      <c r="B64" s="91"/>
      <c r="C64" s="24" t="s">
        <v>48</v>
      </c>
      <c r="D64" s="24"/>
      <c r="E64" s="24"/>
      <c r="F64" s="23"/>
      <c r="G64" s="23"/>
      <c r="H64" s="38">
        <v>417.95</v>
      </c>
      <c r="I64" s="15"/>
    </row>
    <row r="65" spans="2:10" x14ac:dyDescent="0.25">
      <c r="B65" s="9"/>
      <c r="C65" s="24" t="s">
        <v>49</v>
      </c>
      <c r="D65" s="24"/>
      <c r="E65" s="24"/>
      <c r="F65" s="23"/>
      <c r="G65" s="23"/>
      <c r="H65" s="38">
        <v>325</v>
      </c>
      <c r="I65" s="15"/>
    </row>
    <row r="66" spans="2:10" x14ac:dyDescent="0.25">
      <c r="B66" s="39" t="s">
        <v>7</v>
      </c>
      <c r="C66" s="24"/>
      <c r="D66" s="24"/>
      <c r="E66" s="24"/>
      <c r="F66" s="32">
        <f>F62</f>
        <v>115615</v>
      </c>
      <c r="G66" s="32"/>
      <c r="H66" s="40">
        <f>H63+H64+H65</f>
        <v>115615</v>
      </c>
      <c r="I66" s="22"/>
    </row>
    <row r="67" spans="2:10" ht="75" x14ac:dyDescent="0.25">
      <c r="B67" s="9">
        <v>5</v>
      </c>
      <c r="C67" s="41" t="s">
        <v>5</v>
      </c>
      <c r="D67" s="24" t="s">
        <v>39</v>
      </c>
      <c r="E67" s="24"/>
      <c r="F67" s="23">
        <v>100000</v>
      </c>
      <c r="G67" s="23"/>
      <c r="H67" s="8"/>
      <c r="I67" s="22"/>
    </row>
    <row r="68" spans="2:10" ht="30" x14ac:dyDescent="0.25">
      <c r="B68" s="87" t="s">
        <v>66</v>
      </c>
      <c r="C68" s="41" t="s">
        <v>47</v>
      </c>
      <c r="D68" s="24"/>
      <c r="E68" s="24"/>
      <c r="F68" s="23"/>
      <c r="G68" s="23"/>
      <c r="H68" s="28">
        <v>54494.400000000001</v>
      </c>
      <c r="I68" s="22"/>
    </row>
    <row r="69" spans="2:10" x14ac:dyDescent="0.25">
      <c r="B69" s="88"/>
      <c r="C69" s="41" t="s">
        <v>50</v>
      </c>
      <c r="D69" s="24"/>
      <c r="E69" s="24"/>
      <c r="F69" s="23"/>
      <c r="G69" s="23"/>
      <c r="H69" s="42">
        <v>72</v>
      </c>
      <c r="I69" s="22"/>
    </row>
    <row r="70" spans="2:10" x14ac:dyDescent="0.25">
      <c r="B70" s="88"/>
      <c r="C70" s="41" t="s">
        <v>51</v>
      </c>
      <c r="D70" s="24"/>
      <c r="E70" s="24"/>
      <c r="F70" s="23"/>
      <c r="G70" s="23"/>
      <c r="H70" s="28">
        <v>36000</v>
      </c>
      <c r="I70" s="22"/>
    </row>
    <row r="71" spans="2:10" ht="35.25" customHeight="1" x14ac:dyDescent="0.25">
      <c r="B71" s="89"/>
      <c r="C71" s="41" t="s">
        <v>52</v>
      </c>
      <c r="D71" s="24"/>
      <c r="E71" s="24"/>
      <c r="F71" s="23"/>
      <c r="G71" s="23"/>
      <c r="H71" s="28">
        <v>10800</v>
      </c>
      <c r="I71" s="22"/>
    </row>
    <row r="72" spans="2:10" x14ac:dyDescent="0.25">
      <c r="B72" s="39" t="s">
        <v>7</v>
      </c>
      <c r="C72" s="24"/>
      <c r="D72" s="24"/>
      <c r="E72" s="24"/>
      <c r="F72" s="32">
        <v>100000</v>
      </c>
      <c r="G72" s="32"/>
      <c r="H72" s="31">
        <f>H68+H69+H70+H71</f>
        <v>101366.39999999999</v>
      </c>
      <c r="I72" s="22"/>
    </row>
    <row r="73" spans="2:10" ht="60" x14ac:dyDescent="0.25">
      <c r="B73" s="9">
        <v>6</v>
      </c>
      <c r="C73" s="41" t="s">
        <v>6</v>
      </c>
      <c r="D73" s="24" t="s">
        <v>39</v>
      </c>
      <c r="E73" s="24"/>
      <c r="F73" s="23">
        <v>60100</v>
      </c>
      <c r="G73" s="23"/>
      <c r="H73" s="8"/>
      <c r="I73" s="22"/>
    </row>
    <row r="74" spans="2:10" ht="95.25" customHeight="1" x14ac:dyDescent="0.25">
      <c r="B74" s="43" t="s">
        <v>66</v>
      </c>
      <c r="C74" s="41" t="s">
        <v>47</v>
      </c>
      <c r="D74" s="24"/>
      <c r="E74" s="24"/>
      <c r="F74" s="23"/>
      <c r="G74" s="23"/>
      <c r="H74" s="28">
        <v>60670</v>
      </c>
      <c r="I74" s="22"/>
    </row>
    <row r="75" spans="2:10" ht="15" customHeight="1" x14ac:dyDescent="0.25">
      <c r="B75" s="30" t="s">
        <v>7</v>
      </c>
      <c r="C75" s="8"/>
      <c r="D75" s="8"/>
      <c r="E75" s="8"/>
      <c r="F75" s="32">
        <v>60100</v>
      </c>
      <c r="G75" s="32"/>
      <c r="H75" s="31">
        <f>H74</f>
        <v>60670</v>
      </c>
      <c r="I75" s="22"/>
    </row>
    <row r="76" spans="2:10" s="48" customFormat="1" ht="18.75" x14ac:dyDescent="0.3">
      <c r="B76" s="44" t="s">
        <v>73</v>
      </c>
      <c r="C76" s="44"/>
      <c r="D76" s="44"/>
      <c r="E76" s="45">
        <f>E5+E57</f>
        <v>116888.32999999999</v>
      </c>
      <c r="F76" s="47">
        <f>F57+F61+F66+F72+F75</f>
        <v>2754710.97</v>
      </c>
      <c r="G76" s="47"/>
      <c r="H76" s="45">
        <f>H57+H61+H66+H72+H75</f>
        <v>2344977.58</v>
      </c>
      <c r="I76" s="46">
        <f>I57+I5</f>
        <v>273995.56</v>
      </c>
    </row>
    <row r="77" spans="2:10" x14ac:dyDescent="0.25">
      <c r="B77" s="1"/>
      <c r="C77" s="1"/>
      <c r="D77" s="1"/>
      <c r="E77" s="1"/>
      <c r="F77" s="2"/>
      <c r="G77" s="2"/>
      <c r="H77" s="6"/>
    </row>
    <row r="78" spans="2:10" x14ac:dyDescent="0.25">
      <c r="H78" s="7"/>
      <c r="J78" s="5"/>
    </row>
    <row r="79" spans="2:10" x14ac:dyDescent="0.25">
      <c r="H79" s="7"/>
    </row>
    <row r="80" spans="2:10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</sheetData>
  <mergeCells count="9">
    <mergeCell ref="B2:B4"/>
    <mergeCell ref="C2:C4"/>
    <mergeCell ref="B38:B56"/>
    <mergeCell ref="B63:B64"/>
    <mergeCell ref="B68:B71"/>
    <mergeCell ref="B6:B37"/>
    <mergeCell ref="C6:C37"/>
    <mergeCell ref="C58:C59"/>
    <mergeCell ref="B58:B5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3"/>
  <sheetViews>
    <sheetView topLeftCell="C34" zoomScaleNormal="100" workbookViewId="0">
      <selection activeCell="F55" sqref="F55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0" width="16.42578125" bestFit="1" customWidth="1"/>
    <col min="11" max="11" width="14.28515625" bestFit="1" customWidth="1"/>
  </cols>
  <sheetData>
    <row r="1" spans="2:10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 t="s">
        <v>66</v>
      </c>
      <c r="H1" s="9" t="s">
        <v>40</v>
      </c>
      <c r="I1" s="10" t="s">
        <v>72</v>
      </c>
    </row>
    <row r="2" spans="2:10" x14ac:dyDescent="0.25">
      <c r="B2" s="81">
        <v>1</v>
      </c>
      <c r="C2" s="84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10" x14ac:dyDescent="0.25">
      <c r="B3" s="82"/>
      <c r="C3" s="85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10" x14ac:dyDescent="0.25">
      <c r="B4" s="83"/>
      <c r="C4" s="86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10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  <c r="J5" s="5">
        <f>E5+F5+-H5</f>
        <v>13200</v>
      </c>
    </row>
    <row r="6" spans="2:10" ht="30" x14ac:dyDescent="0.25">
      <c r="B6" s="81">
        <v>2</v>
      </c>
      <c r="C6" s="81" t="s">
        <v>0</v>
      </c>
      <c r="D6" s="20" t="s">
        <v>9</v>
      </c>
      <c r="E6" s="20"/>
      <c r="F6" s="21">
        <v>26.14</v>
      </c>
      <c r="G6" s="10" t="s">
        <v>53</v>
      </c>
      <c r="H6" s="29">
        <v>98000</v>
      </c>
      <c r="I6" s="22"/>
    </row>
    <row r="7" spans="2:10" x14ac:dyDescent="0.25">
      <c r="B7" s="82"/>
      <c r="C7" s="82"/>
      <c r="D7" s="8" t="s">
        <v>10</v>
      </c>
      <c r="E7" s="8"/>
      <c r="F7" s="23">
        <v>20000</v>
      </c>
      <c r="G7" s="9" t="s">
        <v>54</v>
      </c>
      <c r="H7" s="29">
        <v>4453.54</v>
      </c>
      <c r="I7" s="22"/>
    </row>
    <row r="8" spans="2:10" ht="30" x14ac:dyDescent="0.25">
      <c r="B8" s="82"/>
      <c r="C8" s="82"/>
      <c r="D8" s="24" t="s">
        <v>11</v>
      </c>
      <c r="E8" s="24"/>
      <c r="F8" s="23">
        <v>8000</v>
      </c>
      <c r="G8" s="9" t="s">
        <v>55</v>
      </c>
      <c r="H8" s="29">
        <v>2496.04</v>
      </c>
      <c r="I8" s="22"/>
    </row>
    <row r="9" spans="2:10" x14ac:dyDescent="0.25">
      <c r="B9" s="82"/>
      <c r="C9" s="82"/>
      <c r="D9" s="8" t="s">
        <v>12</v>
      </c>
      <c r="E9" s="8"/>
      <c r="F9" s="23">
        <v>50000</v>
      </c>
      <c r="G9" s="10" t="s">
        <v>56</v>
      </c>
      <c r="H9" s="29">
        <v>25054.5</v>
      </c>
      <c r="I9" s="22"/>
    </row>
    <row r="10" spans="2:10" x14ac:dyDescent="0.25">
      <c r="B10" s="82"/>
      <c r="C10" s="82"/>
      <c r="D10" s="24" t="s">
        <v>13</v>
      </c>
      <c r="E10" s="24"/>
      <c r="F10" s="23">
        <v>50000</v>
      </c>
      <c r="G10" s="10" t="s">
        <v>47</v>
      </c>
      <c r="H10" s="29">
        <v>385518.04</v>
      </c>
      <c r="I10" s="22"/>
    </row>
    <row r="11" spans="2:10" x14ac:dyDescent="0.25">
      <c r="B11" s="82"/>
      <c r="C11" s="82"/>
      <c r="D11" s="8" t="s">
        <v>14</v>
      </c>
      <c r="E11" s="8"/>
      <c r="F11" s="23">
        <v>50000</v>
      </c>
      <c r="G11" s="10" t="s">
        <v>57</v>
      </c>
      <c r="H11" s="29">
        <v>4000</v>
      </c>
      <c r="I11" s="22"/>
    </row>
    <row r="12" spans="2:10" ht="60" x14ac:dyDescent="0.25">
      <c r="B12" s="82"/>
      <c r="C12" s="82"/>
      <c r="D12" s="24" t="s">
        <v>15</v>
      </c>
      <c r="E12" s="24"/>
      <c r="F12" s="23">
        <v>69445</v>
      </c>
      <c r="G12" s="10" t="s">
        <v>50</v>
      </c>
      <c r="H12" s="29">
        <v>1893.37</v>
      </c>
      <c r="I12" s="22"/>
    </row>
    <row r="13" spans="2:10" ht="105" x14ac:dyDescent="0.25">
      <c r="B13" s="82"/>
      <c r="C13" s="82"/>
      <c r="D13" s="24" t="s">
        <v>16</v>
      </c>
      <c r="E13" s="24"/>
      <c r="F13" s="23">
        <v>8700</v>
      </c>
      <c r="G13" s="10" t="s">
        <v>51</v>
      </c>
      <c r="H13" s="29">
        <v>978110.3</v>
      </c>
      <c r="I13" s="22"/>
    </row>
    <row r="14" spans="2:10" ht="30" x14ac:dyDescent="0.25">
      <c r="B14" s="82"/>
      <c r="C14" s="82"/>
      <c r="D14" s="24" t="s">
        <v>17</v>
      </c>
      <c r="E14" s="24"/>
      <c r="F14" s="23">
        <v>3000</v>
      </c>
      <c r="G14" s="10" t="s">
        <v>58</v>
      </c>
      <c r="H14" s="29">
        <v>16750</v>
      </c>
      <c r="I14" s="22"/>
    </row>
    <row r="15" spans="2:10" x14ac:dyDescent="0.25">
      <c r="B15" s="82"/>
      <c r="C15" s="82"/>
      <c r="D15" s="8" t="s">
        <v>18</v>
      </c>
      <c r="E15" s="8"/>
      <c r="F15" s="23">
        <v>5000</v>
      </c>
      <c r="G15" s="10" t="s">
        <v>59</v>
      </c>
      <c r="H15" s="29">
        <v>798</v>
      </c>
      <c r="I15" s="22"/>
    </row>
    <row r="16" spans="2:10" ht="45" x14ac:dyDescent="0.25">
      <c r="B16" s="82"/>
      <c r="C16" s="82"/>
      <c r="D16" s="24" t="s">
        <v>19</v>
      </c>
      <c r="E16" s="24"/>
      <c r="F16" s="23">
        <v>9000</v>
      </c>
      <c r="G16" s="10" t="s">
        <v>60</v>
      </c>
      <c r="H16" s="29">
        <v>694.62</v>
      </c>
      <c r="I16" s="22"/>
    </row>
    <row r="17" spans="2:9" ht="30" x14ac:dyDescent="0.25">
      <c r="B17" s="82"/>
      <c r="C17" s="82"/>
      <c r="D17" s="24" t="s">
        <v>20</v>
      </c>
      <c r="E17" s="24"/>
      <c r="F17" s="23">
        <v>200</v>
      </c>
      <c r="G17" s="10" t="s">
        <v>52</v>
      </c>
      <c r="H17" s="29">
        <f>311973.2+32562.89</f>
        <v>344536.09</v>
      </c>
      <c r="I17" s="22"/>
    </row>
    <row r="18" spans="2:9" ht="30" x14ac:dyDescent="0.25">
      <c r="B18" s="82"/>
      <c r="C18" s="82"/>
      <c r="D18" s="24" t="s">
        <v>21</v>
      </c>
      <c r="E18" s="24"/>
      <c r="F18" s="23">
        <v>70000</v>
      </c>
      <c r="G18" s="10" t="s">
        <v>48</v>
      </c>
      <c r="H18" s="29">
        <v>15343.5</v>
      </c>
      <c r="I18" s="22"/>
    </row>
    <row r="19" spans="2:9" ht="30" x14ac:dyDescent="0.25">
      <c r="B19" s="82"/>
      <c r="C19" s="82"/>
      <c r="D19" s="24" t="s">
        <v>23</v>
      </c>
      <c r="E19" s="24"/>
      <c r="F19" s="23">
        <v>134454.01999999999</v>
      </c>
      <c r="G19" s="10" t="s">
        <v>61</v>
      </c>
      <c r="H19" s="29">
        <v>20400</v>
      </c>
      <c r="I19" s="22"/>
    </row>
    <row r="20" spans="2:9" ht="45" x14ac:dyDescent="0.25">
      <c r="B20" s="82"/>
      <c r="C20" s="82"/>
      <c r="D20" s="24" t="s">
        <v>67</v>
      </c>
      <c r="E20" s="25">
        <v>7995.79</v>
      </c>
      <c r="F20" s="23">
        <v>0</v>
      </c>
      <c r="G20" s="10" t="s">
        <v>62</v>
      </c>
      <c r="H20" s="29">
        <v>36975.24</v>
      </c>
      <c r="I20" s="22"/>
    </row>
    <row r="21" spans="2:9" ht="30" x14ac:dyDescent="0.25">
      <c r="B21" s="82"/>
      <c r="C21" s="82"/>
      <c r="D21" s="24" t="s">
        <v>22</v>
      </c>
      <c r="E21" s="24"/>
      <c r="F21" s="23">
        <v>248000</v>
      </c>
      <c r="G21" s="10" t="s">
        <v>63</v>
      </c>
      <c r="H21" s="29">
        <v>68145.84</v>
      </c>
      <c r="I21" s="22"/>
    </row>
    <row r="22" spans="2:9" x14ac:dyDescent="0.25">
      <c r="B22" s="82"/>
      <c r="C22" s="82"/>
      <c r="D22" s="24" t="s">
        <v>24</v>
      </c>
      <c r="E22" s="24"/>
      <c r="F22" s="23">
        <v>300000</v>
      </c>
      <c r="G22" s="10" t="s">
        <v>64</v>
      </c>
      <c r="H22" s="29">
        <v>13000</v>
      </c>
      <c r="I22" s="22"/>
    </row>
    <row r="23" spans="2:9" x14ac:dyDescent="0.25">
      <c r="B23" s="82"/>
      <c r="C23" s="82"/>
      <c r="D23" s="24" t="s">
        <v>25</v>
      </c>
      <c r="E23" s="24"/>
      <c r="F23" s="23">
        <v>6000</v>
      </c>
      <c r="G23" s="10" t="s">
        <v>49</v>
      </c>
      <c r="H23" s="29">
        <v>7651.46</v>
      </c>
      <c r="I23" s="22"/>
    </row>
    <row r="24" spans="2:9" x14ac:dyDescent="0.25">
      <c r="B24" s="82"/>
      <c r="C24" s="82"/>
      <c r="D24" s="24" t="s">
        <v>26</v>
      </c>
      <c r="E24" s="24"/>
      <c r="F24" s="23">
        <v>5000</v>
      </c>
      <c r="G24" s="10" t="s">
        <v>65</v>
      </c>
      <c r="H24" s="29">
        <v>15445.53</v>
      </c>
      <c r="I24" s="22"/>
    </row>
    <row r="25" spans="2:9" ht="60" x14ac:dyDescent="0.25">
      <c r="B25" s="82"/>
      <c r="C25" s="82"/>
      <c r="D25" s="24" t="s">
        <v>27</v>
      </c>
      <c r="E25" s="24"/>
      <c r="F25" s="23">
        <v>37500</v>
      </c>
      <c r="G25" s="10" t="s">
        <v>74</v>
      </c>
      <c r="H25" s="29">
        <v>252626.16</v>
      </c>
      <c r="I25" s="22"/>
    </row>
    <row r="26" spans="2:9" x14ac:dyDescent="0.25">
      <c r="B26" s="82"/>
      <c r="C26" s="82"/>
      <c r="D26" s="24" t="s">
        <v>28</v>
      </c>
      <c r="E26" s="24"/>
      <c r="F26" s="23">
        <v>10000</v>
      </c>
      <c r="G26" s="23"/>
      <c r="H26" s="8"/>
      <c r="I26" s="22"/>
    </row>
    <row r="27" spans="2:9" x14ac:dyDescent="0.25">
      <c r="B27" s="82"/>
      <c r="C27" s="82"/>
      <c r="D27" s="24" t="s">
        <v>29</v>
      </c>
      <c r="E27" s="24"/>
      <c r="F27" s="23">
        <v>112.47</v>
      </c>
      <c r="G27" s="23"/>
      <c r="H27" s="8"/>
      <c r="I27" s="22"/>
    </row>
    <row r="28" spans="2:9" ht="30" x14ac:dyDescent="0.25">
      <c r="B28" s="82"/>
      <c r="C28" s="82"/>
      <c r="D28" s="24" t="s">
        <v>30</v>
      </c>
      <c r="E28" s="24"/>
      <c r="F28" s="23">
        <v>50000</v>
      </c>
      <c r="G28" s="23"/>
      <c r="H28" s="8"/>
      <c r="I28" s="22"/>
    </row>
    <row r="29" spans="2:9" ht="30" x14ac:dyDescent="0.25">
      <c r="B29" s="82"/>
      <c r="C29" s="82"/>
      <c r="D29" s="24" t="s">
        <v>31</v>
      </c>
      <c r="E29" s="24"/>
      <c r="F29" s="23">
        <v>270000</v>
      </c>
      <c r="G29" s="23"/>
      <c r="H29" s="8"/>
      <c r="I29" s="22"/>
    </row>
    <row r="30" spans="2:9" ht="30" x14ac:dyDescent="0.25">
      <c r="B30" s="82"/>
      <c r="C30" s="82"/>
      <c r="D30" s="24" t="s">
        <v>69</v>
      </c>
      <c r="E30" s="25">
        <f>3601+65692.54</f>
        <v>69293.539999999994</v>
      </c>
      <c r="F30" s="23">
        <v>858050.15</v>
      </c>
      <c r="G30" s="23"/>
      <c r="H30" s="8"/>
      <c r="I30" s="26">
        <v>234570.07</v>
      </c>
    </row>
    <row r="31" spans="2:9" ht="30" x14ac:dyDescent="0.25">
      <c r="B31" s="82"/>
      <c r="C31" s="82"/>
      <c r="D31" s="24" t="s">
        <v>70</v>
      </c>
      <c r="E31" s="24"/>
      <c r="F31" s="23">
        <v>15685.19</v>
      </c>
      <c r="G31" s="23"/>
      <c r="H31" s="8"/>
      <c r="I31" s="22"/>
    </row>
    <row r="32" spans="2:9" x14ac:dyDescent="0.25">
      <c r="B32" s="82"/>
      <c r="C32" s="82"/>
      <c r="D32" s="24" t="s">
        <v>32</v>
      </c>
      <c r="E32" s="24"/>
      <c r="F32" s="23">
        <v>70000</v>
      </c>
      <c r="G32" s="23"/>
      <c r="H32" s="8"/>
      <c r="I32" s="22"/>
    </row>
    <row r="33" spans="1:11" x14ac:dyDescent="0.25">
      <c r="B33" s="82"/>
      <c r="C33" s="82"/>
      <c r="D33" s="8" t="s">
        <v>33</v>
      </c>
      <c r="E33" s="8"/>
      <c r="F33" s="27">
        <v>5000</v>
      </c>
      <c r="G33" s="27"/>
      <c r="H33" s="8"/>
      <c r="I33" s="22"/>
    </row>
    <row r="34" spans="1:11" x14ac:dyDescent="0.25">
      <c r="B34" s="82"/>
      <c r="C34" s="82"/>
      <c r="D34" s="8" t="s">
        <v>71</v>
      </c>
      <c r="E34" s="28">
        <v>30000</v>
      </c>
      <c r="F34" s="27">
        <v>0</v>
      </c>
      <c r="G34" s="27"/>
      <c r="H34" s="8"/>
      <c r="I34" s="22"/>
    </row>
    <row r="35" spans="1:11" x14ac:dyDescent="0.25">
      <c r="B35" s="82"/>
      <c r="C35" s="82"/>
      <c r="D35" s="24" t="s">
        <v>34</v>
      </c>
      <c r="E35" s="24"/>
      <c r="F35" s="23">
        <v>16000</v>
      </c>
      <c r="G35" s="23"/>
      <c r="H35" s="8"/>
      <c r="I35" s="22"/>
    </row>
    <row r="36" spans="1:11" ht="30" x14ac:dyDescent="0.25">
      <c r="B36" s="83"/>
      <c r="C36" s="82"/>
      <c r="D36" s="24" t="s">
        <v>35</v>
      </c>
      <c r="E36" s="24"/>
      <c r="F36" s="23">
        <v>50000</v>
      </c>
      <c r="G36" s="23"/>
      <c r="H36" s="8"/>
      <c r="I36" s="22"/>
    </row>
    <row r="37" spans="1:11" x14ac:dyDescent="0.25">
      <c r="B37" s="30" t="s">
        <v>7</v>
      </c>
      <c r="C37" s="11"/>
      <c r="D37" s="8"/>
      <c r="E37" s="31">
        <f>E20+E30+E34</f>
        <v>107289.32999999999</v>
      </c>
      <c r="F37" s="32">
        <f>SUM(F6:F36)</f>
        <v>2419172.9700000002</v>
      </c>
      <c r="G37" s="32"/>
      <c r="H37" s="31">
        <f>SUM(H6:H36)</f>
        <v>2291892.2300000004</v>
      </c>
      <c r="I37" s="33">
        <f>I30</f>
        <v>234570.07</v>
      </c>
      <c r="J37" s="5">
        <f>E37+F37-H37</f>
        <v>234570.06999999983</v>
      </c>
    </row>
    <row r="38" spans="1:11" ht="30" x14ac:dyDescent="0.25">
      <c r="B38" s="81">
        <v>3</v>
      </c>
      <c r="C38" s="81" t="s">
        <v>1</v>
      </c>
      <c r="D38" s="24" t="s">
        <v>41</v>
      </c>
      <c r="E38" s="24"/>
      <c r="F38" s="23">
        <v>21250</v>
      </c>
      <c r="G38" s="55" t="s">
        <v>47</v>
      </c>
      <c r="H38" s="29">
        <v>60623</v>
      </c>
      <c r="I38" s="22"/>
      <c r="J38" s="5"/>
      <c r="K38" s="5"/>
    </row>
    <row r="39" spans="1:11" x14ac:dyDescent="0.25">
      <c r="B39" s="83"/>
      <c r="C39" s="83"/>
      <c r="D39" s="8" t="s">
        <v>8</v>
      </c>
      <c r="E39" s="8"/>
      <c r="F39" s="23">
        <v>38573</v>
      </c>
      <c r="G39" s="23"/>
      <c r="H39" s="28"/>
      <c r="I39" s="22"/>
    </row>
    <row r="40" spans="1:11" x14ac:dyDescent="0.25">
      <c r="A40" s="54"/>
      <c r="B40" s="30" t="s">
        <v>2</v>
      </c>
      <c r="C40" s="8"/>
      <c r="D40" s="8"/>
      <c r="E40" s="8"/>
      <c r="F40" s="32">
        <f>SUM(F38:F39)</f>
        <v>59823</v>
      </c>
      <c r="G40" s="32"/>
      <c r="H40" s="31">
        <f>H38</f>
        <v>60623</v>
      </c>
      <c r="I40" s="22"/>
      <c r="J40" s="5"/>
    </row>
    <row r="41" spans="1:11" ht="60" x14ac:dyDescent="0.25">
      <c r="B41" s="9">
        <v>4</v>
      </c>
      <c r="C41" s="92" t="s">
        <v>4</v>
      </c>
      <c r="D41" s="24" t="s">
        <v>39</v>
      </c>
      <c r="E41" s="24"/>
      <c r="F41" s="23">
        <v>115615</v>
      </c>
      <c r="G41" s="23" t="s">
        <v>47</v>
      </c>
      <c r="H41" s="36">
        <v>114872.05</v>
      </c>
      <c r="I41" s="36"/>
      <c r="K41" s="5"/>
    </row>
    <row r="42" spans="1:11" x14ac:dyDescent="0.25">
      <c r="B42" s="90"/>
      <c r="C42" s="93"/>
      <c r="D42" s="24"/>
      <c r="E42" s="24"/>
      <c r="F42" s="23"/>
      <c r="G42" s="21" t="s">
        <v>48</v>
      </c>
      <c r="H42" s="37">
        <v>417.95</v>
      </c>
      <c r="I42" s="15"/>
    </row>
    <row r="43" spans="1:11" ht="52.5" customHeight="1" x14ac:dyDescent="0.25">
      <c r="B43" s="91"/>
      <c r="C43" s="94"/>
      <c r="D43" s="24"/>
      <c r="E43" s="24"/>
      <c r="F43" s="23"/>
      <c r="G43" s="23" t="s">
        <v>49</v>
      </c>
      <c r="H43" s="38">
        <v>325</v>
      </c>
      <c r="I43" s="15"/>
    </row>
    <row r="44" spans="1:11" x14ac:dyDescent="0.25">
      <c r="B44" s="39" t="s">
        <v>7</v>
      </c>
      <c r="C44" s="24"/>
      <c r="D44" s="24"/>
      <c r="E44" s="24"/>
      <c r="F44" s="32">
        <f>F41</f>
        <v>115615</v>
      </c>
      <c r="G44" s="32"/>
      <c r="H44" s="40">
        <f>H41+H42+H43</f>
        <v>115615</v>
      </c>
      <c r="I44" s="22"/>
      <c r="J44" s="5">
        <f>E44+F44-H44</f>
        <v>0</v>
      </c>
    </row>
    <row r="45" spans="1:11" ht="75" customHeight="1" x14ac:dyDescent="0.25">
      <c r="B45" s="9">
        <v>5</v>
      </c>
      <c r="C45" s="92" t="s">
        <v>5</v>
      </c>
      <c r="D45" s="24" t="s">
        <v>39</v>
      </c>
      <c r="E45" s="24"/>
      <c r="F45" s="23">
        <v>100000</v>
      </c>
      <c r="G45" s="55" t="s">
        <v>47</v>
      </c>
      <c r="H45" s="8">
        <v>54494.400000000001</v>
      </c>
      <c r="I45" s="22"/>
    </row>
    <row r="46" spans="1:11" x14ac:dyDescent="0.25">
      <c r="B46" s="87"/>
      <c r="C46" s="93"/>
      <c r="D46" s="24"/>
      <c r="E46" s="24"/>
      <c r="F46" s="23"/>
      <c r="G46" s="55" t="s">
        <v>50</v>
      </c>
      <c r="H46" s="28">
        <v>72</v>
      </c>
      <c r="I46" s="22"/>
    </row>
    <row r="47" spans="1:11" x14ac:dyDescent="0.25">
      <c r="B47" s="88"/>
      <c r="C47" s="93"/>
      <c r="D47" s="24"/>
      <c r="E47" s="24"/>
      <c r="F47" s="23"/>
      <c r="G47" s="55" t="s">
        <v>51</v>
      </c>
      <c r="H47" s="42">
        <v>36000</v>
      </c>
      <c r="I47" s="22"/>
    </row>
    <row r="48" spans="1:11" x14ac:dyDescent="0.25">
      <c r="B48" s="88"/>
      <c r="C48" s="94"/>
      <c r="D48" s="24"/>
      <c r="E48" s="24"/>
      <c r="F48" s="23"/>
      <c r="G48" s="55" t="s">
        <v>52</v>
      </c>
      <c r="H48" s="28">
        <v>10800</v>
      </c>
      <c r="I48" s="22"/>
    </row>
    <row r="49" spans="1:11" x14ac:dyDescent="0.25">
      <c r="B49" s="39" t="s">
        <v>7</v>
      </c>
      <c r="C49" s="24"/>
      <c r="D49" s="24"/>
      <c r="E49" s="24"/>
      <c r="F49" s="32">
        <v>100000</v>
      </c>
      <c r="G49" s="32"/>
      <c r="H49" s="31">
        <f>H45+H46+H47+H48</f>
        <v>101366.39999999999</v>
      </c>
      <c r="I49" s="22"/>
      <c r="J49" s="5">
        <f>E49+F49-H49</f>
        <v>-1366.3999999999942</v>
      </c>
      <c r="K49">
        <v>0</v>
      </c>
    </row>
    <row r="50" spans="1:11" ht="60" x14ac:dyDescent="0.25">
      <c r="B50" s="9">
        <v>6</v>
      </c>
      <c r="C50" s="41" t="s">
        <v>6</v>
      </c>
      <c r="D50" s="24" t="s">
        <v>39</v>
      </c>
      <c r="E50" s="24"/>
      <c r="F50" s="23">
        <v>60100</v>
      </c>
      <c r="G50" s="55" t="s">
        <v>47</v>
      </c>
      <c r="H50" s="56">
        <v>60670</v>
      </c>
      <c r="I50" s="22"/>
    </row>
    <row r="51" spans="1:11" ht="15" customHeight="1" x14ac:dyDescent="0.25">
      <c r="A51" s="5"/>
      <c r="B51" s="30" t="s">
        <v>7</v>
      </c>
      <c r="C51" s="8"/>
      <c r="D51" s="8"/>
      <c r="E51" s="8"/>
      <c r="F51" s="32">
        <v>60100</v>
      </c>
      <c r="G51" s="32"/>
      <c r="H51" s="31">
        <f>H50</f>
        <v>60670</v>
      </c>
      <c r="I51" s="22"/>
      <c r="J51" s="5"/>
    </row>
    <row r="52" spans="1:11" s="48" customFormat="1" ht="18.75" x14ac:dyDescent="0.3">
      <c r="B52" s="44" t="s">
        <v>73</v>
      </c>
      <c r="C52" s="44"/>
      <c r="D52" s="44"/>
      <c r="E52" s="50">
        <f>E5+E37</f>
        <v>120489.32999999999</v>
      </c>
      <c r="F52" s="47">
        <f>F37+F40+F44+F49+F51</f>
        <v>2754710.97</v>
      </c>
      <c r="G52" s="47"/>
      <c r="H52" s="50">
        <f>H37+H40+H44+H49+H51</f>
        <v>2630166.6300000004</v>
      </c>
      <c r="I52" s="46">
        <f>I37+I5</f>
        <v>247770.07</v>
      </c>
      <c r="J52" s="57">
        <f>J5+J37+J44+J49</f>
        <v>246403.66999999984</v>
      </c>
      <c r="K52" s="57">
        <f>J5+J37+K49</f>
        <v>247770.06999999983</v>
      </c>
    </row>
    <row r="53" spans="1:11" x14ac:dyDescent="0.25">
      <c r="B53" s="1"/>
      <c r="C53" s="1"/>
      <c r="D53" s="1"/>
      <c r="E53" s="1"/>
      <c r="F53" s="2"/>
      <c r="G53" s="2"/>
      <c r="H53" s="6"/>
    </row>
    <row r="54" spans="1:11" x14ac:dyDescent="0.25">
      <c r="H54" s="7"/>
      <c r="I54" s="5">
        <f>E52+F52-H52</f>
        <v>245033.66999999993</v>
      </c>
      <c r="J54" s="5">
        <f>J52-1366.4-570</f>
        <v>244467.26999999984</v>
      </c>
    </row>
    <row r="55" spans="1:11" x14ac:dyDescent="0.25">
      <c r="F55" s="64">
        <f>I52-1366.4-570-800</f>
        <v>245033.67</v>
      </c>
      <c r="H55" s="7"/>
    </row>
    <row r="56" spans="1:11" x14ac:dyDescent="0.25">
      <c r="H56" s="7"/>
    </row>
    <row r="57" spans="1:11" x14ac:dyDescent="0.25">
      <c r="H57" s="7"/>
      <c r="I57">
        <f>245033.64</f>
        <v>245033.64</v>
      </c>
    </row>
    <row r="58" spans="1:11" x14ac:dyDescent="0.25">
      <c r="D58" s="5"/>
      <c r="H58" s="7"/>
    </row>
    <row r="59" spans="1:11" x14ac:dyDescent="0.25">
      <c r="H59" s="7">
        <v>2630166.63</v>
      </c>
    </row>
    <row r="60" spans="1:11" x14ac:dyDescent="0.25">
      <c r="H60" s="7"/>
    </row>
    <row r="61" spans="1:11" x14ac:dyDescent="0.25">
      <c r="H61" s="7"/>
      <c r="I61">
        <v>2736.43</v>
      </c>
    </row>
    <row r="62" spans="1:11" x14ac:dyDescent="0.25">
      <c r="H62" s="53">
        <f>H52-H59</f>
        <v>0</v>
      </c>
    </row>
    <row r="63" spans="1:11" x14ac:dyDescent="0.25">
      <c r="H63" s="7"/>
    </row>
    <row r="64" spans="1:11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</sheetData>
  <mergeCells count="10">
    <mergeCell ref="B42:B43"/>
    <mergeCell ref="B46:B48"/>
    <mergeCell ref="B2:B4"/>
    <mergeCell ref="C2:C4"/>
    <mergeCell ref="B6:B36"/>
    <mergeCell ref="C6:C36"/>
    <mergeCell ref="B38:B39"/>
    <mergeCell ref="C38:C39"/>
    <mergeCell ref="C41:C43"/>
    <mergeCell ref="C45:C4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12"/>
  <sheetViews>
    <sheetView tabSelected="1" topLeftCell="C1" zoomScaleNormal="100" workbookViewId="0">
      <selection activeCell="C3" sqref="C3:C36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0" width="16.42578125" bestFit="1" customWidth="1"/>
    <col min="11" max="11" width="11.42578125" bestFit="1" customWidth="1"/>
  </cols>
  <sheetData>
    <row r="1" spans="2:11" s="79" customFormat="1" ht="42.75" customHeight="1" x14ac:dyDescent="0.3">
      <c r="B1" s="95" t="s">
        <v>77</v>
      </c>
      <c r="C1" s="95"/>
      <c r="D1" s="95"/>
      <c r="E1" s="95"/>
      <c r="F1" s="95"/>
      <c r="G1" s="95"/>
      <c r="H1" s="95"/>
      <c r="I1" s="95"/>
    </row>
    <row r="2" spans="2:11" ht="30" x14ac:dyDescent="0.25">
      <c r="B2" s="9" t="s">
        <v>36</v>
      </c>
      <c r="C2" s="9" t="s">
        <v>37</v>
      </c>
      <c r="D2" s="9" t="s">
        <v>38</v>
      </c>
      <c r="E2" s="10" t="s">
        <v>46</v>
      </c>
      <c r="F2" s="49" t="s">
        <v>3</v>
      </c>
      <c r="G2" s="49" t="s">
        <v>66</v>
      </c>
      <c r="H2" s="9" t="s">
        <v>40</v>
      </c>
      <c r="I2" s="10" t="s">
        <v>72</v>
      </c>
      <c r="J2" s="80"/>
      <c r="K2" s="7"/>
    </row>
    <row r="3" spans="2:11" x14ac:dyDescent="0.25">
      <c r="B3" s="81">
        <v>1</v>
      </c>
      <c r="C3" s="92" t="s">
        <v>78</v>
      </c>
      <c r="D3" s="12" t="s">
        <v>43</v>
      </c>
      <c r="E3" s="13">
        <v>2300</v>
      </c>
      <c r="F3" s="14"/>
      <c r="G3" s="14"/>
      <c r="H3" s="8"/>
      <c r="I3" s="15"/>
      <c r="J3" s="61"/>
    </row>
    <row r="4" spans="2:11" x14ac:dyDescent="0.25">
      <c r="B4" s="110"/>
      <c r="C4" s="112"/>
      <c r="D4" s="12" t="s">
        <v>44</v>
      </c>
      <c r="E4" s="13">
        <v>7600</v>
      </c>
      <c r="F4" s="14"/>
      <c r="G4" s="14"/>
      <c r="H4" s="8"/>
      <c r="I4" s="15"/>
      <c r="J4" s="61"/>
    </row>
    <row r="5" spans="2:11" x14ac:dyDescent="0.25">
      <c r="B5" s="110"/>
      <c r="C5" s="112"/>
      <c r="D5" s="12" t="s">
        <v>45</v>
      </c>
      <c r="E5" s="13">
        <v>3300</v>
      </c>
      <c r="F5" s="14"/>
      <c r="G5" s="14"/>
      <c r="H5" s="8"/>
      <c r="I5" s="15"/>
      <c r="J5" s="61"/>
    </row>
    <row r="6" spans="2:11" ht="30" x14ac:dyDescent="0.25">
      <c r="B6" s="110"/>
      <c r="C6" s="112"/>
      <c r="D6" s="20" t="s">
        <v>9</v>
      </c>
      <c r="E6" s="20"/>
      <c r="F6" s="21">
        <v>26.14</v>
      </c>
      <c r="G6" s="10" t="s">
        <v>53</v>
      </c>
      <c r="H6" s="29">
        <v>98000</v>
      </c>
      <c r="I6" s="22"/>
      <c r="J6" s="61"/>
    </row>
    <row r="7" spans="2:11" x14ac:dyDescent="0.25">
      <c r="B7" s="110"/>
      <c r="C7" s="112"/>
      <c r="D7" s="8" t="s">
        <v>10</v>
      </c>
      <c r="E7" s="8"/>
      <c r="F7" s="23">
        <v>20000</v>
      </c>
      <c r="G7" s="9" t="s">
        <v>54</v>
      </c>
      <c r="H7" s="29">
        <v>4453.54</v>
      </c>
      <c r="I7" s="22"/>
      <c r="J7" s="61"/>
    </row>
    <row r="8" spans="2:11" ht="30" x14ac:dyDescent="0.25">
      <c r="B8" s="110"/>
      <c r="C8" s="112"/>
      <c r="D8" s="24" t="s">
        <v>11</v>
      </c>
      <c r="E8" s="24"/>
      <c r="F8" s="23">
        <v>8000</v>
      </c>
      <c r="G8" s="9" t="s">
        <v>55</v>
      </c>
      <c r="H8" s="29">
        <v>2496.04</v>
      </c>
      <c r="I8" s="22"/>
      <c r="J8" s="61"/>
    </row>
    <row r="9" spans="2:11" x14ac:dyDescent="0.25">
      <c r="B9" s="110"/>
      <c r="C9" s="112"/>
      <c r="D9" s="8" t="s">
        <v>12</v>
      </c>
      <c r="E9" s="8"/>
      <c r="F9" s="23">
        <v>50000</v>
      </c>
      <c r="G9" s="10" t="s">
        <v>56</v>
      </c>
      <c r="H9" s="29">
        <v>25054.5</v>
      </c>
      <c r="I9" s="22"/>
      <c r="J9" s="61"/>
    </row>
    <row r="10" spans="2:11" x14ac:dyDescent="0.25">
      <c r="B10" s="110"/>
      <c r="C10" s="112"/>
      <c r="D10" s="24" t="s">
        <v>13</v>
      </c>
      <c r="E10" s="24"/>
      <c r="F10" s="23">
        <v>50000</v>
      </c>
      <c r="G10" s="10" t="s">
        <v>47</v>
      </c>
      <c r="H10" s="29">
        <f>385518.04+800+570</f>
        <v>386888.04</v>
      </c>
      <c r="I10" s="22"/>
      <c r="J10" s="61"/>
    </row>
    <row r="11" spans="2:11" x14ac:dyDescent="0.25">
      <c r="B11" s="110"/>
      <c r="C11" s="112"/>
      <c r="D11" s="8" t="s">
        <v>14</v>
      </c>
      <c r="E11" s="8"/>
      <c r="F11" s="23">
        <v>50000</v>
      </c>
      <c r="G11" s="10" t="s">
        <v>57</v>
      </c>
      <c r="H11" s="29">
        <v>4000</v>
      </c>
      <c r="I11" s="22"/>
      <c r="J11" s="61"/>
    </row>
    <row r="12" spans="2:11" x14ac:dyDescent="0.25">
      <c r="B12" s="110"/>
      <c r="C12" s="112"/>
      <c r="D12" s="24" t="s">
        <v>75</v>
      </c>
      <c r="E12" s="24"/>
      <c r="F12" s="23">
        <v>69445</v>
      </c>
      <c r="G12" s="10" t="s">
        <v>50</v>
      </c>
      <c r="H12" s="29">
        <v>1893.37</v>
      </c>
      <c r="I12" s="22"/>
      <c r="J12" s="61"/>
    </row>
    <row r="13" spans="2:11" ht="45" x14ac:dyDescent="0.25">
      <c r="B13" s="110"/>
      <c r="C13" s="112"/>
      <c r="D13" s="24" t="s">
        <v>76</v>
      </c>
      <c r="E13" s="24"/>
      <c r="F13" s="23">
        <v>8700</v>
      </c>
      <c r="G13" s="10" t="s">
        <v>51</v>
      </c>
      <c r="H13" s="29">
        <v>978110.3</v>
      </c>
      <c r="I13" s="22"/>
      <c r="J13" s="61"/>
    </row>
    <row r="14" spans="2:11" ht="30" x14ac:dyDescent="0.25">
      <c r="B14" s="110"/>
      <c r="C14" s="112"/>
      <c r="D14" s="24" t="s">
        <v>17</v>
      </c>
      <c r="E14" s="24"/>
      <c r="F14" s="23">
        <v>3000</v>
      </c>
      <c r="G14" s="10" t="s">
        <v>58</v>
      </c>
      <c r="H14" s="29">
        <v>16750</v>
      </c>
      <c r="I14" s="22"/>
      <c r="J14" s="61"/>
    </row>
    <row r="15" spans="2:11" x14ac:dyDescent="0.25">
      <c r="B15" s="110"/>
      <c r="C15" s="112"/>
      <c r="D15" s="8" t="s">
        <v>18</v>
      </c>
      <c r="E15" s="8"/>
      <c r="F15" s="23">
        <v>5000</v>
      </c>
      <c r="G15" s="10" t="s">
        <v>59</v>
      </c>
      <c r="H15" s="29">
        <v>798</v>
      </c>
      <c r="I15" s="22"/>
      <c r="J15" s="61"/>
    </row>
    <row r="16" spans="2:11" ht="45" x14ac:dyDescent="0.25">
      <c r="B16" s="110"/>
      <c r="C16" s="112"/>
      <c r="D16" s="24" t="s">
        <v>19</v>
      </c>
      <c r="E16" s="24"/>
      <c r="F16" s="23">
        <v>9000</v>
      </c>
      <c r="G16" s="10" t="s">
        <v>60</v>
      </c>
      <c r="H16" s="29">
        <v>694.62</v>
      </c>
      <c r="I16" s="22"/>
      <c r="J16" s="61"/>
    </row>
    <row r="17" spans="2:10" ht="30" x14ac:dyDescent="0.25">
      <c r="B17" s="110"/>
      <c r="C17" s="112"/>
      <c r="D17" s="24" t="s">
        <v>20</v>
      </c>
      <c r="E17" s="24"/>
      <c r="F17" s="23">
        <v>200</v>
      </c>
      <c r="G17" s="10" t="s">
        <v>52</v>
      </c>
      <c r="H17" s="29">
        <f>311973.2+32562.89+1366.4</f>
        <v>345902.49000000005</v>
      </c>
      <c r="I17" s="22"/>
      <c r="J17" s="61"/>
    </row>
    <row r="18" spans="2:10" ht="30" x14ac:dyDescent="0.25">
      <c r="B18" s="110"/>
      <c r="C18" s="112"/>
      <c r="D18" s="24" t="s">
        <v>21</v>
      </c>
      <c r="E18" s="24"/>
      <c r="F18" s="23">
        <v>70000</v>
      </c>
      <c r="G18" s="10" t="s">
        <v>48</v>
      </c>
      <c r="H18" s="29">
        <v>15343.5</v>
      </c>
      <c r="I18" s="22"/>
      <c r="J18" s="61"/>
    </row>
    <row r="19" spans="2:10" ht="30" x14ac:dyDescent="0.25">
      <c r="B19" s="110"/>
      <c r="C19" s="112"/>
      <c r="D19" s="24" t="s">
        <v>23</v>
      </c>
      <c r="E19" s="24"/>
      <c r="F19" s="23">
        <v>134454.01999999999</v>
      </c>
      <c r="G19" s="10" t="s">
        <v>61</v>
      </c>
      <c r="H19" s="29">
        <v>20400</v>
      </c>
      <c r="I19" s="22"/>
      <c r="J19" s="61"/>
    </row>
    <row r="20" spans="2:10" ht="45" x14ac:dyDescent="0.25">
      <c r="B20" s="110"/>
      <c r="C20" s="112"/>
      <c r="D20" s="24" t="s">
        <v>67</v>
      </c>
      <c r="E20" s="25">
        <v>7995.79</v>
      </c>
      <c r="F20" s="23">
        <v>0</v>
      </c>
      <c r="G20" s="10" t="s">
        <v>62</v>
      </c>
      <c r="H20" s="29">
        <v>36975.24</v>
      </c>
      <c r="I20" s="22"/>
      <c r="J20" s="61"/>
    </row>
    <row r="21" spans="2:10" ht="30" x14ac:dyDescent="0.25">
      <c r="B21" s="110"/>
      <c r="C21" s="112"/>
      <c r="D21" s="24" t="s">
        <v>22</v>
      </c>
      <c r="E21" s="24"/>
      <c r="F21" s="23">
        <v>248000</v>
      </c>
      <c r="G21" s="10" t="s">
        <v>63</v>
      </c>
      <c r="H21" s="29">
        <v>68145.84</v>
      </c>
      <c r="I21" s="22"/>
      <c r="J21" s="61"/>
    </row>
    <row r="22" spans="2:10" x14ac:dyDescent="0.25">
      <c r="B22" s="110"/>
      <c r="C22" s="112"/>
      <c r="D22" s="24" t="s">
        <v>24</v>
      </c>
      <c r="E22" s="24"/>
      <c r="F22" s="23">
        <v>300000</v>
      </c>
      <c r="G22" s="10" t="s">
        <v>64</v>
      </c>
      <c r="H22" s="29">
        <v>13000</v>
      </c>
      <c r="I22" s="22"/>
      <c r="J22" s="61"/>
    </row>
    <row r="23" spans="2:10" x14ac:dyDescent="0.25">
      <c r="B23" s="110"/>
      <c r="C23" s="112"/>
      <c r="D23" s="24" t="s">
        <v>25</v>
      </c>
      <c r="E23" s="24"/>
      <c r="F23" s="23">
        <v>6000</v>
      </c>
      <c r="G23" s="10" t="s">
        <v>49</v>
      </c>
      <c r="H23" s="29">
        <v>7651.46</v>
      </c>
      <c r="I23" s="22"/>
      <c r="J23" s="61"/>
    </row>
    <row r="24" spans="2:10" x14ac:dyDescent="0.25">
      <c r="B24" s="110"/>
      <c r="C24" s="112"/>
      <c r="D24" s="24" t="s">
        <v>26</v>
      </c>
      <c r="E24" s="24"/>
      <c r="F24" s="23">
        <v>5000</v>
      </c>
      <c r="G24" s="10" t="s">
        <v>65</v>
      </c>
      <c r="H24" s="29">
        <v>15445.53</v>
      </c>
      <c r="I24" s="22"/>
      <c r="J24" s="61"/>
    </row>
    <row r="25" spans="2:10" ht="66.75" customHeight="1" x14ac:dyDescent="0.25">
      <c r="B25" s="110"/>
      <c r="C25" s="112"/>
      <c r="D25" s="24" t="s">
        <v>27</v>
      </c>
      <c r="E25" s="24"/>
      <c r="F25" s="23">
        <v>37500</v>
      </c>
      <c r="G25" s="10" t="s">
        <v>74</v>
      </c>
      <c r="H25" s="29">
        <v>252626.16</v>
      </c>
      <c r="I25" s="22"/>
      <c r="J25" s="61"/>
    </row>
    <row r="26" spans="2:10" x14ac:dyDescent="0.25">
      <c r="B26" s="110"/>
      <c r="C26" s="112"/>
      <c r="D26" s="24" t="s">
        <v>28</v>
      </c>
      <c r="E26" s="10"/>
      <c r="F26" s="23">
        <v>10000</v>
      </c>
      <c r="G26" s="23"/>
      <c r="H26" s="8"/>
      <c r="I26" s="22"/>
      <c r="J26" s="61"/>
    </row>
    <row r="27" spans="2:10" x14ac:dyDescent="0.25">
      <c r="B27" s="110"/>
      <c r="C27" s="112"/>
      <c r="D27" s="24" t="s">
        <v>29</v>
      </c>
      <c r="E27" s="24"/>
      <c r="F27" s="23">
        <v>112.47</v>
      </c>
      <c r="G27" s="23"/>
      <c r="H27" s="8"/>
      <c r="I27" s="22"/>
      <c r="J27" s="61"/>
    </row>
    <row r="28" spans="2:10" ht="30" x14ac:dyDescent="0.25">
      <c r="B28" s="110"/>
      <c r="C28" s="112"/>
      <c r="D28" s="24" t="s">
        <v>30</v>
      </c>
      <c r="E28" s="24"/>
      <c r="F28" s="23">
        <v>50000</v>
      </c>
      <c r="G28" s="23"/>
      <c r="H28" s="8"/>
      <c r="I28" s="22"/>
      <c r="J28" s="61"/>
    </row>
    <row r="29" spans="2:10" ht="30" x14ac:dyDescent="0.25">
      <c r="B29" s="110"/>
      <c r="C29" s="112"/>
      <c r="D29" s="24" t="s">
        <v>31</v>
      </c>
      <c r="E29" s="24"/>
      <c r="F29" s="23">
        <v>270000</v>
      </c>
      <c r="G29" s="23"/>
      <c r="H29" s="8"/>
      <c r="I29" s="22"/>
      <c r="J29" s="61"/>
    </row>
    <row r="30" spans="2:10" ht="30" x14ac:dyDescent="0.25">
      <c r="B30" s="110"/>
      <c r="C30" s="112"/>
      <c r="D30" s="24" t="s">
        <v>69</v>
      </c>
      <c r="E30" s="59">
        <f>3601+65692.54</f>
        <v>69293.539999999994</v>
      </c>
      <c r="F30" s="23">
        <v>858050.15</v>
      </c>
      <c r="G30" s="23"/>
      <c r="H30" s="8"/>
      <c r="I30" s="60"/>
      <c r="J30" s="61"/>
    </row>
    <row r="31" spans="2:10" ht="30" x14ac:dyDescent="0.25">
      <c r="B31" s="110"/>
      <c r="C31" s="112"/>
      <c r="D31" s="24" t="s">
        <v>70</v>
      </c>
      <c r="E31" s="24"/>
      <c r="F31" s="23">
        <v>15685.19</v>
      </c>
      <c r="G31" s="23"/>
      <c r="H31" s="8"/>
      <c r="I31" s="22"/>
      <c r="J31" s="61"/>
    </row>
    <row r="32" spans="2:10" x14ac:dyDescent="0.25">
      <c r="B32" s="110"/>
      <c r="C32" s="112"/>
      <c r="D32" s="24" t="s">
        <v>32</v>
      </c>
      <c r="E32" s="24"/>
      <c r="F32" s="23">
        <v>70000</v>
      </c>
      <c r="G32" s="23"/>
      <c r="H32" s="8"/>
      <c r="I32" s="22"/>
      <c r="J32" s="61"/>
    </row>
    <row r="33" spans="1:11" x14ac:dyDescent="0.25">
      <c r="B33" s="110"/>
      <c r="C33" s="112"/>
      <c r="D33" s="8" t="s">
        <v>33</v>
      </c>
      <c r="E33" s="8"/>
      <c r="F33" s="27">
        <v>5000</v>
      </c>
      <c r="G33" s="27"/>
      <c r="H33" s="8"/>
      <c r="I33" s="22"/>
      <c r="J33" s="61"/>
    </row>
    <row r="34" spans="1:11" x14ac:dyDescent="0.25">
      <c r="B34" s="110"/>
      <c r="C34" s="112"/>
      <c r="D34" s="8" t="s">
        <v>71</v>
      </c>
      <c r="E34" s="28">
        <v>30000</v>
      </c>
      <c r="F34" s="27">
        <v>0</v>
      </c>
      <c r="G34" s="27"/>
      <c r="H34" s="8"/>
      <c r="I34" s="22"/>
      <c r="J34" s="61"/>
    </row>
    <row r="35" spans="1:11" x14ac:dyDescent="0.25">
      <c r="B35" s="110"/>
      <c r="C35" s="112"/>
      <c r="D35" s="24" t="s">
        <v>34</v>
      </c>
      <c r="E35" s="24"/>
      <c r="F35" s="23">
        <v>16000</v>
      </c>
      <c r="G35" s="23"/>
      <c r="H35" s="8"/>
      <c r="I35" s="22"/>
      <c r="J35" s="61"/>
    </row>
    <row r="36" spans="1:11" ht="30" x14ac:dyDescent="0.25">
      <c r="B36" s="111"/>
      <c r="C36" s="113"/>
      <c r="D36" s="24" t="s">
        <v>35</v>
      </c>
      <c r="E36" s="24"/>
      <c r="F36" s="23">
        <v>50000</v>
      </c>
      <c r="G36" s="23"/>
      <c r="H36" s="8"/>
      <c r="I36" s="22"/>
      <c r="J36" s="61"/>
    </row>
    <row r="37" spans="1:11" x14ac:dyDescent="0.25">
      <c r="B37" s="66" t="s">
        <v>7</v>
      </c>
      <c r="C37" s="67"/>
      <c r="D37" s="51"/>
      <c r="E37" s="68">
        <f>E20+E30+E34+E3+E4+E5</f>
        <v>120489.32999999999</v>
      </c>
      <c r="F37" s="69">
        <f>SUM(F6:F36)</f>
        <v>2419172.9700000002</v>
      </c>
      <c r="G37" s="69"/>
      <c r="H37" s="68">
        <f>SUM(H6:H36)</f>
        <v>2294628.6300000004</v>
      </c>
      <c r="I37" s="68">
        <f>E37+F37-H37</f>
        <v>245033.66999999993</v>
      </c>
      <c r="J37" s="62"/>
    </row>
    <row r="38" spans="1:11" ht="30.75" customHeight="1" x14ac:dyDescent="0.25">
      <c r="B38" s="81">
        <v>2</v>
      </c>
      <c r="C38" s="81" t="s">
        <v>1</v>
      </c>
      <c r="D38" s="24" t="s">
        <v>41</v>
      </c>
      <c r="E38" s="24"/>
      <c r="F38" s="23">
        <v>21250</v>
      </c>
      <c r="G38" s="96" t="s">
        <v>47</v>
      </c>
      <c r="H38" s="98">
        <v>59823</v>
      </c>
      <c r="I38" s="100"/>
      <c r="J38" s="62"/>
      <c r="K38" s="5"/>
    </row>
    <row r="39" spans="1:11" ht="15" customHeight="1" x14ac:dyDescent="0.25">
      <c r="B39" s="83"/>
      <c r="C39" s="83"/>
      <c r="D39" s="8" t="s">
        <v>8</v>
      </c>
      <c r="E39" s="24"/>
      <c r="F39" s="23">
        <v>38573</v>
      </c>
      <c r="G39" s="97"/>
      <c r="H39" s="99"/>
      <c r="I39" s="101"/>
      <c r="J39" s="61"/>
    </row>
    <row r="40" spans="1:11" ht="18.75" x14ac:dyDescent="0.3">
      <c r="A40" s="54"/>
      <c r="B40" s="66" t="s">
        <v>2</v>
      </c>
      <c r="C40" s="51"/>
      <c r="D40" s="51"/>
      <c r="E40" s="51"/>
      <c r="F40" s="69">
        <f>SUM(F38:F39)</f>
        <v>59823</v>
      </c>
      <c r="G40" s="69"/>
      <c r="H40" s="68">
        <f>H38</f>
        <v>59823</v>
      </c>
      <c r="I40" s="70"/>
      <c r="J40" s="62"/>
    </row>
    <row r="41" spans="1:11" ht="36.75" customHeight="1" x14ac:dyDescent="0.25">
      <c r="B41" s="81">
        <v>3</v>
      </c>
      <c r="C41" s="92" t="s">
        <v>4</v>
      </c>
      <c r="D41" s="104" t="s">
        <v>39</v>
      </c>
      <c r="E41" s="77"/>
      <c r="F41" s="98">
        <v>115615</v>
      </c>
      <c r="G41" s="23" t="s">
        <v>47</v>
      </c>
      <c r="H41" s="36">
        <v>114872.05</v>
      </c>
      <c r="I41" s="36"/>
      <c r="J41" s="61"/>
      <c r="K41" s="5"/>
    </row>
    <row r="42" spans="1:11" x14ac:dyDescent="0.25">
      <c r="B42" s="82"/>
      <c r="C42" s="93"/>
      <c r="D42" s="108"/>
      <c r="E42" s="78"/>
      <c r="F42" s="107"/>
      <c r="G42" s="21" t="s">
        <v>48</v>
      </c>
      <c r="H42" s="37">
        <v>417.95</v>
      </c>
      <c r="I42" s="15"/>
      <c r="J42" s="61"/>
    </row>
    <row r="43" spans="1:11" ht="21.75" customHeight="1" x14ac:dyDescent="0.25">
      <c r="B43" s="83"/>
      <c r="C43" s="94"/>
      <c r="D43" s="109"/>
      <c r="E43" s="20"/>
      <c r="F43" s="99"/>
      <c r="G43" s="23" t="s">
        <v>49</v>
      </c>
      <c r="H43" s="38">
        <v>325</v>
      </c>
      <c r="I43" s="15"/>
      <c r="J43" s="61"/>
    </row>
    <row r="44" spans="1:11" x14ac:dyDescent="0.25">
      <c r="B44" s="71" t="s">
        <v>7</v>
      </c>
      <c r="C44" s="52"/>
      <c r="D44" s="52"/>
      <c r="E44" s="52"/>
      <c r="F44" s="69">
        <f>F41</f>
        <v>115615</v>
      </c>
      <c r="G44" s="69"/>
      <c r="H44" s="72">
        <f>H41+H42+H43</f>
        <v>115615</v>
      </c>
      <c r="I44" s="51"/>
      <c r="J44" s="62"/>
    </row>
    <row r="45" spans="1:11" ht="26.25" customHeight="1" x14ac:dyDescent="0.3">
      <c r="B45" s="81">
        <v>4</v>
      </c>
      <c r="C45" s="92" t="s">
        <v>5</v>
      </c>
      <c r="D45" s="104" t="s">
        <v>39</v>
      </c>
      <c r="E45" s="84"/>
      <c r="F45" s="98">
        <v>100000</v>
      </c>
      <c r="G45" s="55" t="s">
        <v>47</v>
      </c>
      <c r="H45" s="8">
        <v>54494.400000000001</v>
      </c>
      <c r="I45" s="58"/>
      <c r="J45" s="62"/>
    </row>
    <row r="46" spans="1:11" x14ac:dyDescent="0.25">
      <c r="B46" s="82"/>
      <c r="C46" s="93"/>
      <c r="D46" s="105"/>
      <c r="E46" s="85"/>
      <c r="F46" s="102"/>
      <c r="G46" s="55" t="s">
        <v>50</v>
      </c>
      <c r="H46" s="28">
        <v>72</v>
      </c>
      <c r="I46" s="22"/>
      <c r="J46" s="61"/>
    </row>
    <row r="47" spans="1:11" x14ac:dyDescent="0.25">
      <c r="B47" s="82"/>
      <c r="C47" s="93"/>
      <c r="D47" s="105"/>
      <c r="E47" s="85"/>
      <c r="F47" s="102"/>
      <c r="G47" s="55" t="s">
        <v>51</v>
      </c>
      <c r="H47" s="42">
        <v>36000</v>
      </c>
      <c r="I47" s="22"/>
      <c r="J47" s="61"/>
    </row>
    <row r="48" spans="1:11" x14ac:dyDescent="0.25">
      <c r="B48" s="83"/>
      <c r="C48" s="94"/>
      <c r="D48" s="106"/>
      <c r="E48" s="86"/>
      <c r="F48" s="103"/>
      <c r="G48" s="55" t="s">
        <v>52</v>
      </c>
      <c r="H48" s="28">
        <f>10800-1366.4</f>
        <v>9433.6</v>
      </c>
      <c r="I48" s="22"/>
      <c r="J48" s="61"/>
    </row>
    <row r="49" spans="1:10" ht="18.75" x14ac:dyDescent="0.3">
      <c r="B49" s="71" t="s">
        <v>7</v>
      </c>
      <c r="C49" s="52"/>
      <c r="D49" s="52"/>
      <c r="E49" s="52"/>
      <c r="F49" s="69">
        <v>100000</v>
      </c>
      <c r="G49" s="69"/>
      <c r="H49" s="68">
        <f>H45+H46+H47+H48</f>
        <v>100000</v>
      </c>
      <c r="I49" s="70"/>
      <c r="J49" s="62"/>
    </row>
    <row r="50" spans="1:10" ht="66" customHeight="1" x14ac:dyDescent="0.3">
      <c r="B50" s="9">
        <v>5</v>
      </c>
      <c r="C50" s="41" t="s">
        <v>6</v>
      </c>
      <c r="D50" s="24" t="s">
        <v>39</v>
      </c>
      <c r="E50" s="24"/>
      <c r="F50" s="23">
        <v>60100</v>
      </c>
      <c r="G50" s="55" t="s">
        <v>47</v>
      </c>
      <c r="H50" s="56">
        <f>60670-570</f>
        <v>60100</v>
      </c>
      <c r="I50" s="58"/>
      <c r="J50" s="62"/>
    </row>
    <row r="51" spans="1:10" ht="15" customHeight="1" x14ac:dyDescent="0.3">
      <c r="A51" s="5"/>
      <c r="B51" s="66" t="s">
        <v>7</v>
      </c>
      <c r="C51" s="51"/>
      <c r="D51" s="51"/>
      <c r="E51" s="51"/>
      <c r="F51" s="69">
        <v>60100</v>
      </c>
      <c r="G51" s="69"/>
      <c r="H51" s="68">
        <f>H50</f>
        <v>60100</v>
      </c>
      <c r="I51" s="70"/>
      <c r="J51" s="62"/>
    </row>
    <row r="52" spans="1:10" s="48" customFormat="1" ht="18.75" x14ac:dyDescent="0.3">
      <c r="B52" s="73" t="s">
        <v>73</v>
      </c>
      <c r="C52" s="73"/>
      <c r="D52" s="73"/>
      <c r="E52" s="74">
        <f>E37</f>
        <v>120489.32999999999</v>
      </c>
      <c r="F52" s="75">
        <f>F37+F40+F44+F49+F51</f>
        <v>2754710.97</v>
      </c>
      <c r="G52" s="75"/>
      <c r="H52" s="74">
        <f>H37+H40+H44+H49+H51</f>
        <v>2630166.6300000004</v>
      </c>
      <c r="I52" s="76">
        <f>I37</f>
        <v>245033.66999999993</v>
      </c>
      <c r="J52" s="63"/>
    </row>
    <row r="53" spans="1:10" x14ac:dyDescent="0.25">
      <c r="B53" s="1"/>
      <c r="C53" s="1"/>
      <c r="D53" s="1"/>
      <c r="E53" s="1"/>
      <c r="F53" s="65"/>
      <c r="G53" s="2"/>
      <c r="H53" s="6"/>
      <c r="J53" s="5"/>
    </row>
    <row r="54" spans="1:10" x14ac:dyDescent="0.25">
      <c r="H54" s="7"/>
      <c r="I54" s="5"/>
      <c r="J54" s="5"/>
    </row>
    <row r="55" spans="1:10" x14ac:dyDescent="0.25">
      <c r="H55" s="7"/>
    </row>
    <row r="56" spans="1:10" x14ac:dyDescent="0.25">
      <c r="H56" s="7"/>
      <c r="J56" s="5"/>
    </row>
    <row r="57" spans="1:10" x14ac:dyDescent="0.25">
      <c r="D57" s="5"/>
      <c r="H57" s="7"/>
    </row>
    <row r="58" spans="1:10" x14ac:dyDescent="0.25">
      <c r="H58" s="7"/>
    </row>
    <row r="59" spans="1:10" x14ac:dyDescent="0.25">
      <c r="H59" s="7"/>
    </row>
    <row r="60" spans="1:10" x14ac:dyDescent="0.25">
      <c r="H60" s="7"/>
    </row>
    <row r="61" spans="1:10" x14ac:dyDescent="0.25">
      <c r="H61" s="53"/>
    </row>
    <row r="62" spans="1:10" x14ac:dyDescent="0.25">
      <c r="H62" s="7"/>
    </row>
    <row r="63" spans="1:10" x14ac:dyDescent="0.25">
      <c r="H63" s="7"/>
    </row>
    <row r="64" spans="1:10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</sheetData>
  <mergeCells count="17">
    <mergeCell ref="B41:B43"/>
    <mergeCell ref="B45:B48"/>
    <mergeCell ref="B1:I1"/>
    <mergeCell ref="G38:G39"/>
    <mergeCell ref="E45:E48"/>
    <mergeCell ref="H38:H39"/>
    <mergeCell ref="I38:I39"/>
    <mergeCell ref="F45:F48"/>
    <mergeCell ref="D45:D48"/>
    <mergeCell ref="F41:F43"/>
    <mergeCell ref="D41:D43"/>
    <mergeCell ref="C41:C43"/>
    <mergeCell ref="C45:C48"/>
    <mergeCell ref="B38:B39"/>
    <mergeCell ref="C38:C39"/>
    <mergeCell ref="B3:B36"/>
    <mergeCell ref="C3:C36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Начальный</vt:lpstr>
      <vt:lpstr>Скоректированный</vt:lpstr>
      <vt:lpstr>Конечный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Звездный Дождь</cp:lastModifiedBy>
  <cp:lastPrinted>2014-02-11T05:36:13Z</cp:lastPrinted>
  <dcterms:created xsi:type="dcterms:W3CDTF">2014-02-10T03:33:45Z</dcterms:created>
  <dcterms:modified xsi:type="dcterms:W3CDTF">2014-07-07T07:36:39Z</dcterms:modified>
</cp:coreProperties>
</file>