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7235" windowHeight="6990" firstSheet="2" activeTab="2"/>
  </bookViews>
  <sheets>
    <sheet name="Начальный" sheetId="1" state="hidden" r:id="rId1"/>
    <sheet name="Скоректированный" sheetId="5" state="hidden" r:id="rId2"/>
    <sheet name="февраль" sheetId="11" r:id="rId3"/>
    <sheet name="март" sheetId="12" state="hidden" r:id="rId4"/>
    <sheet name="Лист2" sheetId="2" state="hidden" r:id="rId5"/>
    <sheet name="Лист3" sheetId="3" state="hidden" r:id="rId6"/>
    <sheet name="Лист1" sheetId="7" state="hidden" r:id="rId7"/>
  </sheets>
  <calcPr calcId="145621"/>
</workbook>
</file>

<file path=xl/calcChain.xml><?xml version="1.0" encoding="utf-8"?>
<calcChain xmlns="http://schemas.openxmlformats.org/spreadsheetml/2006/main">
  <c r="R19" i="11" l="1"/>
  <c r="Q13" i="11"/>
  <c r="S13" i="11" s="1"/>
  <c r="S8" i="11"/>
  <c r="S9" i="11"/>
  <c r="S10" i="11"/>
  <c r="S11" i="11"/>
  <c r="S12" i="11"/>
  <c r="S15" i="11"/>
  <c r="S16" i="11"/>
  <c r="S7" i="11"/>
  <c r="L14" i="11"/>
  <c r="S14" i="11" s="1"/>
  <c r="R17" i="11"/>
  <c r="R20" i="11" s="1"/>
  <c r="E18" i="12" l="1"/>
  <c r="R20" i="12"/>
  <c r="E20" i="12"/>
  <c r="S20" i="12" s="1"/>
  <c r="S19" i="12"/>
  <c r="P18" i="12"/>
  <c r="P21" i="12" s="1"/>
  <c r="O18" i="12"/>
  <c r="O21" i="12" s="1"/>
  <c r="N18" i="12"/>
  <c r="N21" i="12" s="1"/>
  <c r="M18" i="12"/>
  <c r="M21" i="12" s="1"/>
  <c r="L18" i="12"/>
  <c r="L21" i="12" s="1"/>
  <c r="K18" i="12"/>
  <c r="K21" i="12" s="1"/>
  <c r="I18" i="12"/>
  <c r="I21" i="12" s="1"/>
  <c r="G18" i="12"/>
  <c r="G21" i="12" s="1"/>
  <c r="D18" i="12"/>
  <c r="D21" i="12" s="1"/>
  <c r="R16" i="12"/>
  <c r="S16" i="12" s="1"/>
  <c r="R15" i="12"/>
  <c r="S15" i="12" s="1"/>
  <c r="H18" i="12"/>
  <c r="H21" i="12" s="1"/>
  <c r="Q18" i="12"/>
  <c r="Q21" i="12" s="1"/>
  <c r="F18" i="12"/>
  <c r="F21" i="12" s="1"/>
  <c r="R12" i="12"/>
  <c r="S12" i="12" s="1"/>
  <c r="R11" i="12"/>
  <c r="S11" i="12" s="1"/>
  <c r="J18" i="12"/>
  <c r="J21" i="12" s="1"/>
  <c r="R9" i="12"/>
  <c r="S9" i="12" s="1"/>
  <c r="R8" i="12"/>
  <c r="S8" i="12" s="1"/>
  <c r="R7" i="12"/>
  <c r="S7" i="12" s="1"/>
  <c r="E21" i="12" l="1"/>
  <c r="R10" i="12"/>
  <c r="S10" i="12" s="1"/>
  <c r="R13" i="12"/>
  <c r="S13" i="12" s="1"/>
  <c r="R14" i="12"/>
  <c r="S14" i="12" s="1"/>
  <c r="R18" i="12"/>
  <c r="R21" i="12" s="1"/>
  <c r="S21" i="12" l="1"/>
  <c r="S18" i="12"/>
  <c r="S19" i="11"/>
  <c r="T13" i="11"/>
  <c r="Q17" i="11"/>
  <c r="Q20" i="11" s="1"/>
  <c r="T9" i="11"/>
  <c r="T12" i="11"/>
  <c r="P17" i="11"/>
  <c r="P20" i="11" s="1"/>
  <c r="T16" i="11"/>
  <c r="O17" i="11"/>
  <c r="O20" i="11" s="1"/>
  <c r="L17" i="11"/>
  <c r="L20" i="11" s="1"/>
  <c r="K17" i="11"/>
  <c r="K20" i="11" s="1"/>
  <c r="I17" i="11"/>
  <c r="I20" i="11" s="1"/>
  <c r="H17" i="11"/>
  <c r="H20" i="11" s="1"/>
  <c r="G17" i="11"/>
  <c r="F17" i="11"/>
  <c r="F20" i="11" s="1"/>
  <c r="E17" i="11"/>
  <c r="D17" i="11"/>
  <c r="N17" i="11"/>
  <c r="N20" i="11" s="1"/>
  <c r="J17" i="11"/>
  <c r="J20" i="11" s="1"/>
  <c r="M17" i="11"/>
  <c r="E19" i="11"/>
  <c r="D19" i="11"/>
  <c r="T18" i="11"/>
  <c r="G20" i="11"/>
  <c r="T11" i="11" l="1"/>
  <c r="T19" i="11"/>
  <c r="T8" i="11"/>
  <c r="D20" i="11"/>
  <c r="T14" i="11"/>
  <c r="T15" i="11"/>
  <c r="E20" i="11"/>
  <c r="T7" i="11"/>
  <c r="T10" i="11"/>
  <c r="S17" i="11" l="1"/>
  <c r="T17" i="11" s="1"/>
  <c r="S20" i="11" l="1"/>
  <c r="T20" i="11" s="1"/>
  <c r="H51" i="5" l="1"/>
  <c r="H49" i="5"/>
  <c r="J49" i="5" s="1"/>
  <c r="H44" i="5"/>
  <c r="H40" i="5"/>
  <c r="H17" i="5"/>
  <c r="H37" i="5" s="1"/>
  <c r="H52" i="5" s="1"/>
  <c r="I57" i="5"/>
  <c r="E30" i="5"/>
  <c r="E37" i="5" s="1"/>
  <c r="F44" i="5" l="1"/>
  <c r="J44" i="5" s="1"/>
  <c r="F40" i="5"/>
  <c r="I37" i="5"/>
  <c r="F37" i="5"/>
  <c r="J37" i="5" s="1"/>
  <c r="I5" i="5"/>
  <c r="E5" i="5"/>
  <c r="J5" i="5" s="1"/>
  <c r="I57" i="1"/>
  <c r="I76" i="1" s="1"/>
  <c r="I5" i="1"/>
  <c r="E57" i="1"/>
  <c r="H61" i="1"/>
  <c r="H57" i="1"/>
  <c r="H76" i="1" s="1"/>
  <c r="F57" i="1"/>
  <c r="F66" i="1"/>
  <c r="H75" i="1"/>
  <c r="H72" i="1"/>
  <c r="H66" i="1"/>
  <c r="E5" i="1"/>
  <c r="E76" i="1" s="1"/>
  <c r="K52" i="5" l="1"/>
  <c r="I52" i="5"/>
  <c r="F55" i="5" s="1"/>
  <c r="J52" i="5"/>
  <c r="J54" i="5" s="1"/>
  <c r="H62" i="5"/>
  <c r="F52" i="5"/>
  <c r="E52" i="5"/>
  <c r="F61" i="1"/>
  <c r="F76" i="1" s="1"/>
  <c r="I54" i="5" l="1"/>
  <c r="M20" i="11"/>
</calcChain>
</file>

<file path=xl/sharedStrings.xml><?xml version="1.0" encoding="utf-8"?>
<sst xmlns="http://schemas.openxmlformats.org/spreadsheetml/2006/main" count="262" uniqueCount="101">
  <si>
    <t>Солнечные дети</t>
  </si>
  <si>
    <t>Солнечная улыбка</t>
  </si>
  <si>
    <t>Итого</t>
  </si>
  <si>
    <t>Приход денежных средств</t>
  </si>
  <si>
    <t>Музыкальная студия д/детей инвалид. Приказ №618 от 11.11.13</t>
  </si>
  <si>
    <t>Развитие обществ-но сам-ния РАГ № 3068 от 30.05.2013 приказ № 738 от 07.06.2013</t>
  </si>
  <si>
    <t xml:space="preserve">Соц. и спорт реаб. детей с огр. возм. и их семей Приказ № 240 от 13.05.2013  </t>
  </si>
  <si>
    <t>Итого:</t>
  </si>
  <si>
    <t>СП-центр</t>
  </si>
  <si>
    <t>Галета Ю.Г.</t>
  </si>
  <si>
    <t>Еналеев Т.А.</t>
  </si>
  <si>
    <t>Чинькова Юлия Викторовна</t>
  </si>
  <si>
    <t>Автопарк</t>
  </si>
  <si>
    <t>Автостройдормаш</t>
  </si>
  <si>
    <t>Ажурсталь</t>
  </si>
  <si>
    <t>АкваМакс (отделение № 8544 Сбербанка России г. Челябинска</t>
  </si>
  <si>
    <t>Борисова Анастасия Викторовна р/с 40817810051001977435 ОАО "Промсвязьбанк" г. Москва</t>
  </si>
  <si>
    <t>Гонтарева Нелли Петровна</t>
  </si>
  <si>
    <t>Дудочкин С.Г.</t>
  </si>
  <si>
    <t>Жолдыбин Алесандр Алексеевич</t>
  </si>
  <si>
    <t>ИП Третьяков Елисей Юрьевич</t>
  </si>
  <si>
    <t>ИП Вавасова Елена Юрьевна</t>
  </si>
  <si>
    <t>Копейский кирпичный завод</t>
  </si>
  <si>
    <t>Классика сбор д/с через ящик</t>
  </si>
  <si>
    <t>Лафарж Цемент</t>
  </si>
  <si>
    <t>Литвинова Г.Ю.</t>
  </si>
  <si>
    <t>Овечкин С.Н.</t>
  </si>
  <si>
    <t>ООО "Информационно-выставочный Альянс"</t>
  </si>
  <si>
    <t>ООО "Компаньон"</t>
  </si>
  <si>
    <t>ООО "Рейн-Стар"</t>
  </si>
  <si>
    <t>ООО "Риелт-Стройком"</t>
  </si>
  <si>
    <t>ООО ТехПромСтрой</t>
  </si>
  <si>
    <t>Родная</t>
  </si>
  <si>
    <t>Салмина С.В.</t>
  </si>
  <si>
    <t>Таврия</t>
  </si>
  <si>
    <t>Филиал Мостоотряд-16</t>
  </si>
  <si>
    <t>№</t>
  </si>
  <si>
    <t>Название программы</t>
  </si>
  <si>
    <t>Котрагенты</t>
  </si>
  <si>
    <t>Комитет финансов г. Челябинска Управление соц.развития</t>
  </si>
  <si>
    <t>Расходы</t>
  </si>
  <si>
    <t>Ящик пожертвования</t>
  </si>
  <si>
    <t>Проект клуб общения</t>
  </si>
  <si>
    <t>Глуздань Е.Н.</t>
  </si>
  <si>
    <t>Глуздань М.А</t>
  </si>
  <si>
    <t>Рабинович О.А.</t>
  </si>
  <si>
    <t>Остаток на начало периода</t>
  </si>
  <si>
    <t>Материальные расходы</t>
  </si>
  <si>
    <t>Расходы на услуги банков</t>
  </si>
  <si>
    <t>Услуги доставки</t>
  </si>
  <si>
    <t>Налоги и сборы</t>
  </si>
  <si>
    <t>Оплата труда</t>
  </si>
  <si>
    <t>Прочие расходы</t>
  </si>
  <si>
    <t>Бухгалтерское сопровождение</t>
  </si>
  <si>
    <t>Водоснабжение</t>
  </si>
  <si>
    <t>Вывоз мусора</t>
  </si>
  <si>
    <t>Командировочные расходы</t>
  </si>
  <si>
    <t>Монтаж</t>
  </si>
  <si>
    <t>Охрана</t>
  </si>
  <si>
    <t>Почтовые расходы</t>
  </si>
  <si>
    <t>Предоставление хостинга</t>
  </si>
  <si>
    <t>Связь</t>
  </si>
  <si>
    <t>Содержание и текущий  ремонт</t>
  </si>
  <si>
    <t>Теплоэнергия</t>
  </si>
  <si>
    <t>Тренинг</t>
  </si>
  <si>
    <t>Электроэнергия</t>
  </si>
  <si>
    <t>Статьи расходов</t>
  </si>
  <si>
    <t>Комбинат хлебопродуктов им. Григоровича</t>
  </si>
  <si>
    <t>Новый</t>
  </si>
  <si>
    <t>Пожертвование центр</t>
  </si>
  <si>
    <t>Пожертвование через интернет</t>
  </si>
  <si>
    <t>Сириус</t>
  </si>
  <si>
    <t>Остаток на конец периода</t>
  </si>
  <si>
    <t>ИТОГО</t>
  </si>
  <si>
    <t>Покупка оборудования</t>
  </si>
  <si>
    <t>Жолдыбин Александр Алексеевич</t>
  </si>
  <si>
    <t>ООО "ТехПромСтрой"</t>
  </si>
  <si>
    <t>Аптека "Классика"</t>
  </si>
  <si>
    <t>Наличные, ящик для сбора пожертвований</t>
  </si>
  <si>
    <t xml:space="preserve">Материальные расходы </t>
  </si>
  <si>
    <t>Содержание и текущий ремонт</t>
  </si>
  <si>
    <t>пожертвование центр (через ящик)</t>
  </si>
  <si>
    <t>Интернет</t>
  </si>
  <si>
    <t>Почта</t>
  </si>
  <si>
    <t>Бухгалтер-ское обслуживание</t>
  </si>
  <si>
    <t>Банковское обслужи-вание</t>
  </si>
  <si>
    <t>Электро-энергия</t>
  </si>
  <si>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</si>
  <si>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Февраль</t>
  </si>
  <si>
    <t>финансовый отчет о расходовании денежных средств за I квартал 2014 года</t>
  </si>
  <si>
    <t>ООО ПКП "Ажурсталь"</t>
  </si>
  <si>
    <t>ООО Частная охранная организация "Альфа-Грифон"</t>
  </si>
  <si>
    <t>пожертвование через интернет</t>
  </si>
  <si>
    <t>Почемучка</t>
  </si>
  <si>
    <t>Оплата отопления</t>
  </si>
  <si>
    <t>Налоги</t>
  </si>
  <si>
    <t>ЗП</t>
  </si>
  <si>
    <t xml:space="preserve"> "КИТ Финанс Инвестиционный банк (ОАО)"</t>
  </si>
  <si>
    <t>Оплата стоматологических услуг</t>
  </si>
  <si>
    <t>КИТ Финанс Инвестиционный банк (ОАО)</t>
  </si>
  <si>
    <t>Центр помощи детям "Звездный дождь"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</si>
</sst>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1" xfId="0" applyFont="1" applyBorder="1"/>
    <xf numFmtId="4" fontId="1" fillId="2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Border="1"/>
    <xf numFmtId="0" fontId="1" fillId="2" borderId="4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/>
    <xf numFmtId="4" fontId="1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" fontId="0" fillId="0" borderId="0" xfId="0" applyNumberFormat="1" applyBorder="1"/>
    <xf numFmtId="3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3" fillId="0" borderId="0" xfId="0" applyNumberFormat="1" applyFont="1"/>
    <xf numFmtId="4" fontId="0" fillId="0" borderId="0" xfId="0" applyNumberForma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3" xfId="0" applyNumberFormat="1" applyFont="1" applyFill="1" applyBorder="1" applyAlignment="1">
      <alignment horizontal="right" wrapText="1"/>
    </xf>
    <xf numFmtId="0" fontId="0" fillId="3" borderId="0" xfId="0" applyFill="1"/>
    <xf numFmtId="4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wrapText="1"/>
    </xf>
    <xf numFmtId="4" fontId="12" fillId="2" borderId="1" xfId="0" applyNumberFormat="1" applyFont="1" applyFill="1" applyBorder="1" applyAlignment="1">
      <alignment horizontal="right"/>
    </xf>
    <xf numFmtId="4" fontId="12" fillId="3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7"/>
  <sheetViews>
    <sheetView topLeftCell="A67" zoomScaleNormal="100" workbookViewId="0">
      <selection activeCell="E76" sqref="E76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1" width="11.42578125" bestFit="1" customWidth="1"/>
  </cols>
  <sheetData>
    <row r="1" spans="2:9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/>
      <c r="H1" s="9" t="s">
        <v>40</v>
      </c>
      <c r="I1" s="10" t="s">
        <v>72</v>
      </c>
    </row>
    <row r="2" spans="2:9" x14ac:dyDescent="0.25">
      <c r="B2" s="110">
        <v>1</v>
      </c>
      <c r="C2" s="113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9" x14ac:dyDescent="0.25">
      <c r="B3" s="111"/>
      <c r="C3" s="114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9" x14ac:dyDescent="0.25">
      <c r="B4" s="112"/>
      <c r="C4" s="115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9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</row>
    <row r="6" spans="2:9" x14ac:dyDescent="0.25">
      <c r="B6" s="110">
        <v>2</v>
      </c>
      <c r="C6" s="110" t="s">
        <v>0</v>
      </c>
      <c r="D6" s="20" t="s">
        <v>9</v>
      </c>
      <c r="E6" s="20"/>
      <c r="F6" s="21">
        <v>26.14</v>
      </c>
      <c r="G6" s="21"/>
      <c r="H6" s="8"/>
      <c r="I6" s="22"/>
    </row>
    <row r="7" spans="2:9" x14ac:dyDescent="0.25">
      <c r="B7" s="111"/>
      <c r="C7" s="111"/>
      <c r="D7" s="8" t="s">
        <v>10</v>
      </c>
      <c r="E7" s="8"/>
      <c r="F7" s="23">
        <v>20000</v>
      </c>
      <c r="G7" s="23"/>
      <c r="H7" s="8"/>
      <c r="I7" s="22"/>
    </row>
    <row r="8" spans="2:9" ht="30" x14ac:dyDescent="0.25">
      <c r="B8" s="111"/>
      <c r="C8" s="111"/>
      <c r="D8" s="24" t="s">
        <v>11</v>
      </c>
      <c r="E8" s="24"/>
      <c r="F8" s="23">
        <v>8000</v>
      </c>
      <c r="G8" s="23"/>
      <c r="H8" s="8"/>
      <c r="I8" s="22"/>
    </row>
    <row r="9" spans="2:9" x14ac:dyDescent="0.25">
      <c r="B9" s="111"/>
      <c r="C9" s="111"/>
      <c r="D9" s="8" t="s">
        <v>12</v>
      </c>
      <c r="E9" s="8"/>
      <c r="F9" s="23">
        <v>50000</v>
      </c>
      <c r="G9" s="23"/>
      <c r="H9" s="8"/>
      <c r="I9" s="22"/>
    </row>
    <row r="10" spans="2:9" x14ac:dyDescent="0.25">
      <c r="B10" s="111"/>
      <c r="C10" s="111"/>
      <c r="D10" s="24" t="s">
        <v>13</v>
      </c>
      <c r="E10" s="24"/>
      <c r="F10" s="23">
        <v>50000</v>
      </c>
      <c r="G10" s="23"/>
      <c r="H10" s="8"/>
      <c r="I10" s="22"/>
    </row>
    <row r="11" spans="2:9" x14ac:dyDescent="0.25">
      <c r="B11" s="111"/>
      <c r="C11" s="111"/>
      <c r="D11" s="51" t="s">
        <v>14</v>
      </c>
      <c r="E11" s="8"/>
      <c r="F11" s="23">
        <v>50000</v>
      </c>
      <c r="G11" s="23"/>
      <c r="H11" s="8"/>
      <c r="I11" s="22"/>
    </row>
    <row r="12" spans="2:9" ht="60" x14ac:dyDescent="0.25">
      <c r="B12" s="111"/>
      <c r="C12" s="111"/>
      <c r="D12" s="24" t="s">
        <v>15</v>
      </c>
      <c r="E12" s="24"/>
      <c r="F12" s="23">
        <v>69445</v>
      </c>
      <c r="G12" s="23"/>
      <c r="H12" s="8"/>
      <c r="I12" s="22"/>
    </row>
    <row r="13" spans="2:9" ht="105" x14ac:dyDescent="0.25">
      <c r="B13" s="111"/>
      <c r="C13" s="111"/>
      <c r="D13" s="24" t="s">
        <v>16</v>
      </c>
      <c r="E13" s="24"/>
      <c r="F13" s="23">
        <v>8700</v>
      </c>
      <c r="G13" s="23"/>
      <c r="H13" s="8"/>
      <c r="I13" s="22"/>
    </row>
    <row r="14" spans="2:9" ht="30" x14ac:dyDescent="0.25">
      <c r="B14" s="111"/>
      <c r="C14" s="111"/>
      <c r="D14" s="24" t="s">
        <v>17</v>
      </c>
      <c r="E14" s="24"/>
      <c r="F14" s="23">
        <v>3000</v>
      </c>
      <c r="G14" s="23"/>
      <c r="H14" s="8"/>
      <c r="I14" s="22"/>
    </row>
    <row r="15" spans="2:9" x14ac:dyDescent="0.25">
      <c r="B15" s="111"/>
      <c r="C15" s="111"/>
      <c r="D15" s="8" t="s">
        <v>18</v>
      </c>
      <c r="E15" s="8"/>
      <c r="F15" s="23">
        <v>5000</v>
      </c>
      <c r="G15" s="23"/>
      <c r="H15" s="8"/>
      <c r="I15" s="22"/>
    </row>
    <row r="16" spans="2:9" ht="45" x14ac:dyDescent="0.25">
      <c r="B16" s="111"/>
      <c r="C16" s="111"/>
      <c r="D16" s="24" t="s">
        <v>19</v>
      </c>
      <c r="E16" s="24"/>
      <c r="F16" s="23">
        <v>9000</v>
      </c>
      <c r="G16" s="23"/>
      <c r="H16" s="8"/>
      <c r="I16" s="22"/>
    </row>
    <row r="17" spans="2:9" ht="30" x14ac:dyDescent="0.25">
      <c r="B17" s="111"/>
      <c r="C17" s="111"/>
      <c r="D17" s="24" t="s">
        <v>20</v>
      </c>
      <c r="E17" s="24"/>
      <c r="F17" s="23">
        <v>200</v>
      </c>
      <c r="G17" s="23"/>
      <c r="H17" s="8"/>
      <c r="I17" s="22"/>
    </row>
    <row r="18" spans="2:9" ht="30" x14ac:dyDescent="0.25">
      <c r="B18" s="111"/>
      <c r="C18" s="111"/>
      <c r="D18" s="24" t="s">
        <v>21</v>
      </c>
      <c r="E18" s="24"/>
      <c r="F18" s="23">
        <v>70000</v>
      </c>
      <c r="G18" s="23"/>
      <c r="H18" s="8"/>
      <c r="I18" s="22"/>
    </row>
    <row r="19" spans="2:9" ht="30" x14ac:dyDescent="0.25">
      <c r="B19" s="111"/>
      <c r="C19" s="111"/>
      <c r="D19" s="24" t="s">
        <v>23</v>
      </c>
      <c r="E19" s="24"/>
      <c r="F19" s="23">
        <v>134454.01999999999</v>
      </c>
      <c r="G19" s="23"/>
      <c r="H19" s="8"/>
      <c r="I19" s="22"/>
    </row>
    <row r="20" spans="2:9" ht="45" x14ac:dyDescent="0.25">
      <c r="B20" s="111"/>
      <c r="C20" s="111"/>
      <c r="D20" s="24" t="s">
        <v>67</v>
      </c>
      <c r="E20" s="25">
        <v>7995.79</v>
      </c>
      <c r="F20" s="23">
        <v>0</v>
      </c>
      <c r="G20" s="23"/>
      <c r="H20" s="8"/>
      <c r="I20" s="22"/>
    </row>
    <row r="21" spans="2:9" ht="30" x14ac:dyDescent="0.25">
      <c r="B21" s="111"/>
      <c r="C21" s="111"/>
      <c r="D21" s="52" t="s">
        <v>22</v>
      </c>
      <c r="E21" s="24"/>
      <c r="F21" s="23">
        <v>248000</v>
      </c>
      <c r="G21" s="23"/>
      <c r="H21" s="8"/>
      <c r="I21" s="22"/>
    </row>
    <row r="22" spans="2:9" x14ac:dyDescent="0.25">
      <c r="B22" s="111"/>
      <c r="C22" s="111"/>
      <c r="D22" s="52" t="s">
        <v>24</v>
      </c>
      <c r="E22" s="24"/>
      <c r="F22" s="23">
        <v>300000</v>
      </c>
      <c r="G22" s="23"/>
      <c r="H22" s="8"/>
      <c r="I22" s="22"/>
    </row>
    <row r="23" spans="2:9" x14ac:dyDescent="0.25">
      <c r="B23" s="111"/>
      <c r="C23" s="111"/>
      <c r="D23" s="24" t="s">
        <v>25</v>
      </c>
      <c r="E23" s="24"/>
      <c r="F23" s="23">
        <v>6000</v>
      </c>
      <c r="G23" s="23"/>
      <c r="H23" s="8"/>
      <c r="I23" s="22"/>
    </row>
    <row r="24" spans="2:9" x14ac:dyDescent="0.25">
      <c r="B24" s="111"/>
      <c r="C24" s="111"/>
      <c r="D24" s="24" t="s">
        <v>68</v>
      </c>
      <c r="E24" s="25">
        <v>65692.539999999994</v>
      </c>
      <c r="F24" s="23">
        <v>0</v>
      </c>
      <c r="G24" s="23"/>
      <c r="H24" s="8"/>
      <c r="I24" s="22"/>
    </row>
    <row r="25" spans="2:9" x14ac:dyDescent="0.25">
      <c r="B25" s="111"/>
      <c r="C25" s="111"/>
      <c r="D25" s="24" t="s">
        <v>26</v>
      </c>
      <c r="E25" s="24"/>
      <c r="F25" s="23">
        <v>5000</v>
      </c>
      <c r="G25" s="23"/>
      <c r="H25" s="8"/>
      <c r="I25" s="22"/>
    </row>
    <row r="26" spans="2:9" ht="60" x14ac:dyDescent="0.25">
      <c r="B26" s="111"/>
      <c r="C26" s="111"/>
      <c r="D26" s="24" t="s">
        <v>27</v>
      </c>
      <c r="E26" s="24"/>
      <c r="F26" s="23">
        <v>37500</v>
      </c>
      <c r="G26" s="23"/>
      <c r="H26" s="8"/>
      <c r="I26" s="22"/>
    </row>
    <row r="27" spans="2:9" x14ac:dyDescent="0.25">
      <c r="B27" s="111"/>
      <c r="C27" s="111"/>
      <c r="D27" s="24" t="s">
        <v>28</v>
      </c>
      <c r="E27" s="24"/>
      <c r="F27" s="23">
        <v>10000</v>
      </c>
      <c r="G27" s="23"/>
      <c r="H27" s="8"/>
      <c r="I27" s="22"/>
    </row>
    <row r="28" spans="2:9" x14ac:dyDescent="0.25">
      <c r="B28" s="111"/>
      <c r="C28" s="111"/>
      <c r="D28" s="24" t="s">
        <v>29</v>
      </c>
      <c r="E28" s="24"/>
      <c r="F28" s="23">
        <v>112.47</v>
      </c>
      <c r="G28" s="23"/>
      <c r="H28" s="8"/>
      <c r="I28" s="22"/>
    </row>
    <row r="29" spans="2:9" ht="30" x14ac:dyDescent="0.25">
      <c r="B29" s="111"/>
      <c r="C29" s="111"/>
      <c r="D29" s="24" t="s">
        <v>30</v>
      </c>
      <c r="E29" s="24"/>
      <c r="F29" s="23">
        <v>50000</v>
      </c>
      <c r="G29" s="23"/>
      <c r="H29" s="8"/>
      <c r="I29" s="22"/>
    </row>
    <row r="30" spans="2:9" ht="30" x14ac:dyDescent="0.25">
      <c r="B30" s="111"/>
      <c r="C30" s="111"/>
      <c r="D30" s="52" t="s">
        <v>31</v>
      </c>
      <c r="E30" s="24"/>
      <c r="F30" s="23">
        <v>270000</v>
      </c>
      <c r="G30" s="23"/>
      <c r="H30" s="8"/>
      <c r="I30" s="22"/>
    </row>
    <row r="31" spans="2:9" ht="30" x14ac:dyDescent="0.25">
      <c r="B31" s="111"/>
      <c r="C31" s="111"/>
      <c r="D31" s="24" t="s">
        <v>69</v>
      </c>
      <c r="E31" s="24"/>
      <c r="F31" s="23">
        <v>858050.15</v>
      </c>
      <c r="G31" s="23"/>
      <c r="H31" s="8"/>
      <c r="I31" s="26">
        <v>260795.56</v>
      </c>
    </row>
    <row r="32" spans="2:9" ht="30" x14ac:dyDescent="0.25">
      <c r="B32" s="111"/>
      <c r="C32" s="111"/>
      <c r="D32" s="24" t="s">
        <v>70</v>
      </c>
      <c r="E32" s="24"/>
      <c r="F32" s="23">
        <v>15685.19</v>
      </c>
      <c r="G32" s="23"/>
      <c r="H32" s="8"/>
      <c r="I32" s="22"/>
    </row>
    <row r="33" spans="2:9" x14ac:dyDescent="0.25">
      <c r="B33" s="111"/>
      <c r="C33" s="111"/>
      <c r="D33" s="24" t="s">
        <v>32</v>
      </c>
      <c r="E33" s="24"/>
      <c r="F33" s="23">
        <v>70000</v>
      </c>
      <c r="G33" s="23"/>
      <c r="H33" s="8"/>
      <c r="I33" s="22"/>
    </row>
    <row r="34" spans="2:9" x14ac:dyDescent="0.25">
      <c r="B34" s="111"/>
      <c r="C34" s="111"/>
      <c r="D34" s="8" t="s">
        <v>33</v>
      </c>
      <c r="E34" s="8"/>
      <c r="F34" s="27">
        <v>5000</v>
      </c>
      <c r="G34" s="27"/>
      <c r="H34" s="8"/>
      <c r="I34" s="22"/>
    </row>
    <row r="35" spans="2:9" x14ac:dyDescent="0.25">
      <c r="B35" s="111"/>
      <c r="C35" s="111"/>
      <c r="D35" s="8" t="s">
        <v>71</v>
      </c>
      <c r="E35" s="28">
        <v>30000</v>
      </c>
      <c r="F35" s="27">
        <v>0</v>
      </c>
      <c r="G35" s="27"/>
      <c r="H35" s="8"/>
      <c r="I35" s="22"/>
    </row>
    <row r="36" spans="2:9" x14ac:dyDescent="0.25">
      <c r="B36" s="111"/>
      <c r="C36" s="111"/>
      <c r="D36" s="24" t="s">
        <v>34</v>
      </c>
      <c r="E36" s="24"/>
      <c r="F36" s="23">
        <v>16000</v>
      </c>
      <c r="G36" s="23"/>
      <c r="H36" s="8"/>
      <c r="I36" s="22"/>
    </row>
    <row r="37" spans="2:9" ht="30" x14ac:dyDescent="0.25">
      <c r="B37" s="112"/>
      <c r="C37" s="111"/>
      <c r="D37" s="24" t="s">
        <v>35</v>
      </c>
      <c r="E37" s="24"/>
      <c r="F37" s="23">
        <v>50000</v>
      </c>
      <c r="G37" s="23"/>
      <c r="H37" s="8"/>
      <c r="I37" s="22"/>
    </row>
    <row r="38" spans="2:9" ht="30" x14ac:dyDescent="0.25">
      <c r="B38" s="116" t="s">
        <v>66</v>
      </c>
      <c r="C38" s="10" t="s">
        <v>53</v>
      </c>
      <c r="D38" s="24"/>
      <c r="E38" s="24"/>
      <c r="F38" s="23"/>
      <c r="G38" s="23"/>
      <c r="H38" s="29">
        <v>98000</v>
      </c>
      <c r="I38" s="22"/>
    </row>
    <row r="39" spans="2:9" x14ac:dyDescent="0.25">
      <c r="B39" s="117"/>
      <c r="C39" s="9" t="s">
        <v>54</v>
      </c>
      <c r="D39" s="24"/>
      <c r="E39" s="24"/>
      <c r="F39" s="23"/>
      <c r="G39" s="23"/>
      <c r="H39" s="29">
        <v>4453.54</v>
      </c>
      <c r="I39" s="22"/>
    </row>
    <row r="40" spans="2:9" x14ac:dyDescent="0.25">
      <c r="B40" s="117"/>
      <c r="C40" s="9" t="s">
        <v>55</v>
      </c>
      <c r="D40" s="24"/>
      <c r="E40" s="24"/>
      <c r="F40" s="23"/>
      <c r="G40" s="23"/>
      <c r="H40" s="29">
        <v>2496.04</v>
      </c>
      <c r="I40" s="22"/>
    </row>
    <row r="41" spans="2:9" ht="30" x14ac:dyDescent="0.25">
      <c r="B41" s="117"/>
      <c r="C41" s="10" t="s">
        <v>56</v>
      </c>
      <c r="D41" s="24"/>
      <c r="E41" s="24"/>
      <c r="F41" s="23"/>
      <c r="G41" s="23"/>
      <c r="H41" s="29">
        <v>25054.5</v>
      </c>
      <c r="I41" s="22"/>
    </row>
    <row r="42" spans="2:9" ht="30" x14ac:dyDescent="0.25">
      <c r="B42" s="117"/>
      <c r="C42" s="10" t="s">
        <v>47</v>
      </c>
      <c r="D42" s="24"/>
      <c r="E42" s="24"/>
      <c r="F42" s="23"/>
      <c r="G42" s="23"/>
      <c r="H42" s="29">
        <v>385518.04</v>
      </c>
      <c r="I42" s="22"/>
    </row>
    <row r="43" spans="2:9" x14ac:dyDescent="0.25">
      <c r="B43" s="117"/>
      <c r="C43" s="10" t="s">
        <v>57</v>
      </c>
      <c r="D43" s="24"/>
      <c r="E43" s="24"/>
      <c r="F43" s="23"/>
      <c r="G43" s="23"/>
      <c r="H43" s="29">
        <v>4000</v>
      </c>
      <c r="I43" s="22"/>
    </row>
    <row r="44" spans="2:9" x14ac:dyDescent="0.25">
      <c r="B44" s="117"/>
      <c r="C44" s="10" t="s">
        <v>50</v>
      </c>
      <c r="D44" s="24"/>
      <c r="E44" s="24"/>
      <c r="F44" s="23"/>
      <c r="G44" s="23"/>
      <c r="H44" s="29">
        <v>1893.37</v>
      </c>
      <c r="I44" s="22"/>
    </row>
    <row r="45" spans="2:9" x14ac:dyDescent="0.25">
      <c r="B45" s="117"/>
      <c r="C45" s="10" t="s">
        <v>51</v>
      </c>
      <c r="D45" s="24"/>
      <c r="E45" s="24"/>
      <c r="F45" s="23"/>
      <c r="G45" s="23"/>
      <c r="H45" s="29">
        <v>978110.3</v>
      </c>
      <c r="I45" s="22"/>
    </row>
    <row r="46" spans="2:9" x14ac:dyDescent="0.25">
      <c r="B46" s="117"/>
      <c r="C46" s="10" t="s">
        <v>58</v>
      </c>
      <c r="D46" s="24"/>
      <c r="E46" s="24"/>
      <c r="F46" s="23"/>
      <c r="G46" s="23"/>
      <c r="H46" s="29">
        <v>16750</v>
      </c>
      <c r="I46" s="22"/>
    </row>
    <row r="47" spans="2:9" x14ac:dyDescent="0.25">
      <c r="B47" s="117"/>
      <c r="C47" s="10" t="s">
        <v>59</v>
      </c>
      <c r="D47" s="24"/>
      <c r="E47" s="24"/>
      <c r="F47" s="23"/>
      <c r="G47" s="23"/>
      <c r="H47" s="29">
        <v>798</v>
      </c>
      <c r="I47" s="22"/>
    </row>
    <row r="48" spans="2:9" ht="30" x14ac:dyDescent="0.25">
      <c r="B48" s="117"/>
      <c r="C48" s="10" t="s">
        <v>60</v>
      </c>
      <c r="D48" s="24"/>
      <c r="E48" s="24"/>
      <c r="F48" s="23"/>
      <c r="G48" s="23"/>
      <c r="H48" s="29">
        <v>694.62</v>
      </c>
      <c r="I48" s="22"/>
    </row>
    <row r="49" spans="2:11" x14ac:dyDescent="0.25">
      <c r="B49" s="117"/>
      <c r="C49" s="10" t="s">
        <v>52</v>
      </c>
      <c r="D49" s="24"/>
      <c r="E49" s="24"/>
      <c r="F49" s="23"/>
      <c r="G49" s="23"/>
      <c r="H49" s="29">
        <v>311973.2</v>
      </c>
      <c r="I49" s="22"/>
    </row>
    <row r="50" spans="2:11" ht="30" x14ac:dyDescent="0.25">
      <c r="B50" s="117"/>
      <c r="C50" s="10" t="s">
        <v>48</v>
      </c>
      <c r="D50" s="24"/>
      <c r="E50" s="24"/>
      <c r="F50" s="23"/>
      <c r="G50" s="23"/>
      <c r="H50" s="29">
        <v>15343.5</v>
      </c>
      <c r="I50" s="22"/>
    </row>
    <row r="51" spans="2:11" x14ac:dyDescent="0.25">
      <c r="B51" s="117"/>
      <c r="C51" s="10" t="s">
        <v>61</v>
      </c>
      <c r="D51" s="24"/>
      <c r="E51" s="24"/>
      <c r="F51" s="23"/>
      <c r="G51" s="23"/>
      <c r="H51" s="29">
        <v>20400</v>
      </c>
      <c r="I51" s="22"/>
    </row>
    <row r="52" spans="2:11" ht="30" x14ac:dyDescent="0.25">
      <c r="B52" s="117"/>
      <c r="C52" s="10" t="s">
        <v>62</v>
      </c>
      <c r="D52" s="24"/>
      <c r="E52" s="24"/>
      <c r="F52" s="23"/>
      <c r="G52" s="23"/>
      <c r="H52" s="29">
        <v>36975.24</v>
      </c>
      <c r="I52" s="22"/>
    </row>
    <row r="53" spans="2:11" x14ac:dyDescent="0.25">
      <c r="B53" s="117"/>
      <c r="C53" s="10" t="s">
        <v>63</v>
      </c>
      <c r="D53" s="24"/>
      <c r="E53" s="24"/>
      <c r="F53" s="23"/>
      <c r="G53" s="23"/>
      <c r="H53" s="29">
        <v>68145.84</v>
      </c>
      <c r="I53" s="22"/>
    </row>
    <row r="54" spans="2:11" x14ac:dyDescent="0.25">
      <c r="B54" s="117"/>
      <c r="C54" s="10" t="s">
        <v>64</v>
      </c>
      <c r="D54" s="24"/>
      <c r="E54" s="24"/>
      <c r="F54" s="23"/>
      <c r="G54" s="23"/>
      <c r="H54" s="29">
        <v>13000</v>
      </c>
      <c r="I54" s="22"/>
    </row>
    <row r="55" spans="2:11" x14ac:dyDescent="0.25">
      <c r="B55" s="117"/>
      <c r="C55" s="10" t="s">
        <v>49</v>
      </c>
      <c r="D55" s="24"/>
      <c r="E55" s="24"/>
      <c r="F55" s="23"/>
      <c r="G55" s="23"/>
      <c r="H55" s="29">
        <v>7651.46</v>
      </c>
      <c r="I55" s="22"/>
    </row>
    <row r="56" spans="2:11" x14ac:dyDescent="0.25">
      <c r="B56" s="118"/>
      <c r="C56" s="10" t="s">
        <v>65</v>
      </c>
      <c r="D56" s="24"/>
      <c r="E56" s="24"/>
      <c r="F56" s="23"/>
      <c r="G56" s="23"/>
      <c r="H56" s="29">
        <v>15445.53</v>
      </c>
      <c r="I56" s="22"/>
    </row>
    <row r="57" spans="2:11" x14ac:dyDescent="0.25">
      <c r="B57" s="30" t="s">
        <v>7</v>
      </c>
      <c r="C57" s="11"/>
      <c r="D57" s="8"/>
      <c r="E57" s="31">
        <f>E20+E24+E35</f>
        <v>103688.32999999999</v>
      </c>
      <c r="F57" s="32">
        <f>SUM(F6:F56)</f>
        <v>2419172.9700000002</v>
      </c>
      <c r="G57" s="32"/>
      <c r="H57" s="31">
        <f>H38+H39+H40+H41+H42+H43+H44+H45+H46+H47+H48+H49+H50+H51+H52+H53+H54+H55+H56</f>
        <v>2006703.1800000002</v>
      </c>
      <c r="I57" s="33">
        <f>I31</f>
        <v>260795.56</v>
      </c>
    </row>
    <row r="58" spans="2:11" ht="30" x14ac:dyDescent="0.25">
      <c r="B58" s="110">
        <v>3</v>
      </c>
      <c r="C58" s="110" t="s">
        <v>1</v>
      </c>
      <c r="D58" s="24" t="s">
        <v>41</v>
      </c>
      <c r="E58" s="24"/>
      <c r="F58" s="23">
        <v>21250</v>
      </c>
      <c r="G58" s="23"/>
      <c r="H58" s="8"/>
      <c r="I58" s="22"/>
      <c r="J58" s="5"/>
      <c r="K58" s="5"/>
    </row>
    <row r="59" spans="2:11" x14ac:dyDescent="0.25">
      <c r="B59" s="112"/>
      <c r="C59" s="112"/>
      <c r="D59" s="8" t="s">
        <v>8</v>
      </c>
      <c r="E59" s="8"/>
      <c r="F59" s="23">
        <v>38573</v>
      </c>
      <c r="G59" s="23"/>
      <c r="H59" s="28"/>
      <c r="I59" s="22"/>
    </row>
    <row r="60" spans="2:11" ht="102" customHeight="1" x14ac:dyDescent="0.25">
      <c r="B60" s="34" t="s">
        <v>66</v>
      </c>
      <c r="C60" s="35" t="s">
        <v>47</v>
      </c>
      <c r="D60" s="8"/>
      <c r="E60" s="8"/>
      <c r="F60" s="23"/>
      <c r="G60" s="23"/>
      <c r="H60" s="28">
        <v>60623</v>
      </c>
      <c r="I60" s="22"/>
    </row>
    <row r="61" spans="2:11" x14ac:dyDescent="0.25">
      <c r="B61" s="30" t="s">
        <v>2</v>
      </c>
      <c r="C61" s="8"/>
      <c r="D61" s="8"/>
      <c r="E61" s="8"/>
      <c r="F61" s="32">
        <f>SUM(F58:F59)</f>
        <v>59823</v>
      </c>
      <c r="G61" s="32"/>
      <c r="H61" s="31">
        <f>H60</f>
        <v>60623</v>
      </c>
      <c r="I61" s="22"/>
    </row>
    <row r="62" spans="2:11" ht="60" x14ac:dyDescent="0.25">
      <c r="B62" s="9">
        <v>4</v>
      </c>
      <c r="C62" s="24" t="s">
        <v>4</v>
      </c>
      <c r="D62" s="24" t="s">
        <v>39</v>
      </c>
      <c r="E62" s="24"/>
      <c r="F62" s="23">
        <v>115615</v>
      </c>
      <c r="G62" s="23"/>
      <c r="H62" s="36"/>
      <c r="I62" s="36"/>
      <c r="K62" s="5"/>
    </row>
    <row r="63" spans="2:11" ht="30" x14ac:dyDescent="0.25">
      <c r="B63" s="119" t="s">
        <v>66</v>
      </c>
      <c r="C63" s="24" t="s">
        <v>47</v>
      </c>
      <c r="D63" s="24"/>
      <c r="E63" s="24"/>
      <c r="F63" s="23"/>
      <c r="G63" s="21"/>
      <c r="H63" s="37">
        <v>114872.05</v>
      </c>
      <c r="I63" s="15"/>
    </row>
    <row r="64" spans="2:11" ht="63" customHeight="1" x14ac:dyDescent="0.25">
      <c r="B64" s="120"/>
      <c r="C64" s="24" t="s">
        <v>48</v>
      </c>
      <c r="D64" s="24"/>
      <c r="E64" s="24"/>
      <c r="F64" s="23"/>
      <c r="G64" s="23"/>
      <c r="H64" s="38">
        <v>417.95</v>
      </c>
      <c r="I64" s="15"/>
    </row>
    <row r="65" spans="2:10" x14ac:dyDescent="0.25">
      <c r="B65" s="9"/>
      <c r="C65" s="24" t="s">
        <v>49</v>
      </c>
      <c r="D65" s="24"/>
      <c r="E65" s="24"/>
      <c r="F65" s="23"/>
      <c r="G65" s="23"/>
      <c r="H65" s="38">
        <v>325</v>
      </c>
      <c r="I65" s="15"/>
    </row>
    <row r="66" spans="2:10" x14ac:dyDescent="0.25">
      <c r="B66" s="39" t="s">
        <v>7</v>
      </c>
      <c r="C66" s="24"/>
      <c r="D66" s="24"/>
      <c r="E66" s="24"/>
      <c r="F66" s="32">
        <f>F62</f>
        <v>115615</v>
      </c>
      <c r="G66" s="32"/>
      <c r="H66" s="40">
        <f>H63+H64+H65</f>
        <v>115615</v>
      </c>
      <c r="I66" s="22"/>
    </row>
    <row r="67" spans="2:10" ht="75" x14ac:dyDescent="0.25">
      <c r="B67" s="9">
        <v>5</v>
      </c>
      <c r="C67" s="41" t="s">
        <v>5</v>
      </c>
      <c r="D67" s="24" t="s">
        <v>39</v>
      </c>
      <c r="E67" s="24"/>
      <c r="F67" s="23">
        <v>100000</v>
      </c>
      <c r="G67" s="23"/>
      <c r="H67" s="8"/>
      <c r="I67" s="22"/>
    </row>
    <row r="68" spans="2:10" ht="30" x14ac:dyDescent="0.25">
      <c r="B68" s="116" t="s">
        <v>66</v>
      </c>
      <c r="C68" s="41" t="s">
        <v>47</v>
      </c>
      <c r="D68" s="24"/>
      <c r="E68" s="24"/>
      <c r="F68" s="23"/>
      <c r="G68" s="23"/>
      <c r="H68" s="28">
        <v>54494.400000000001</v>
      </c>
      <c r="I68" s="22"/>
    </row>
    <row r="69" spans="2:10" x14ac:dyDescent="0.25">
      <c r="B69" s="117"/>
      <c r="C69" s="41" t="s">
        <v>50</v>
      </c>
      <c r="D69" s="24"/>
      <c r="E69" s="24"/>
      <c r="F69" s="23"/>
      <c r="G69" s="23"/>
      <c r="H69" s="42">
        <v>72</v>
      </c>
      <c r="I69" s="22"/>
    </row>
    <row r="70" spans="2:10" x14ac:dyDescent="0.25">
      <c r="B70" s="117"/>
      <c r="C70" s="41" t="s">
        <v>51</v>
      </c>
      <c r="D70" s="24"/>
      <c r="E70" s="24"/>
      <c r="F70" s="23"/>
      <c r="G70" s="23"/>
      <c r="H70" s="28">
        <v>36000</v>
      </c>
      <c r="I70" s="22"/>
    </row>
    <row r="71" spans="2:10" ht="35.25" customHeight="1" x14ac:dyDescent="0.25">
      <c r="B71" s="118"/>
      <c r="C71" s="41" t="s">
        <v>52</v>
      </c>
      <c r="D71" s="24"/>
      <c r="E71" s="24"/>
      <c r="F71" s="23"/>
      <c r="G71" s="23"/>
      <c r="H71" s="28">
        <v>10800</v>
      </c>
      <c r="I71" s="22"/>
    </row>
    <row r="72" spans="2:10" x14ac:dyDescent="0.25">
      <c r="B72" s="39" t="s">
        <v>7</v>
      </c>
      <c r="C72" s="24"/>
      <c r="D72" s="24"/>
      <c r="E72" s="24"/>
      <c r="F72" s="32">
        <v>100000</v>
      </c>
      <c r="G72" s="32"/>
      <c r="H72" s="31">
        <f>H68+H69+H70+H71</f>
        <v>101366.39999999999</v>
      </c>
      <c r="I72" s="22"/>
    </row>
    <row r="73" spans="2:10" ht="60" x14ac:dyDescent="0.25">
      <c r="B73" s="9">
        <v>6</v>
      </c>
      <c r="C73" s="41" t="s">
        <v>6</v>
      </c>
      <c r="D73" s="24" t="s">
        <v>39</v>
      </c>
      <c r="E73" s="24"/>
      <c r="F73" s="23">
        <v>60100</v>
      </c>
      <c r="G73" s="23"/>
      <c r="H73" s="8"/>
      <c r="I73" s="22"/>
    </row>
    <row r="74" spans="2:10" ht="95.25" customHeight="1" x14ac:dyDescent="0.25">
      <c r="B74" s="43" t="s">
        <v>66</v>
      </c>
      <c r="C74" s="41" t="s">
        <v>47</v>
      </c>
      <c r="D74" s="24"/>
      <c r="E74" s="24"/>
      <c r="F74" s="23"/>
      <c r="G74" s="23"/>
      <c r="H74" s="28">
        <v>60670</v>
      </c>
      <c r="I74" s="22"/>
    </row>
    <row r="75" spans="2:10" ht="15" customHeight="1" x14ac:dyDescent="0.25">
      <c r="B75" s="30" t="s">
        <v>7</v>
      </c>
      <c r="C75" s="8"/>
      <c r="D75" s="8"/>
      <c r="E75" s="8"/>
      <c r="F75" s="32">
        <v>60100</v>
      </c>
      <c r="G75" s="32"/>
      <c r="H75" s="31">
        <f>H74</f>
        <v>60670</v>
      </c>
      <c r="I75" s="22"/>
    </row>
    <row r="76" spans="2:10" s="48" customFormat="1" ht="18.75" x14ac:dyDescent="0.3">
      <c r="B76" s="44" t="s">
        <v>73</v>
      </c>
      <c r="C76" s="44"/>
      <c r="D76" s="44"/>
      <c r="E76" s="45">
        <f>E5+E57</f>
        <v>116888.32999999999</v>
      </c>
      <c r="F76" s="47">
        <f>F57+F61+F66+F72+F75</f>
        <v>2754710.97</v>
      </c>
      <c r="G76" s="47"/>
      <c r="H76" s="45">
        <f>H57+H61+H66+H72+H75</f>
        <v>2344977.58</v>
      </c>
      <c r="I76" s="46">
        <f>I57+I5</f>
        <v>273995.56</v>
      </c>
    </row>
    <row r="77" spans="2:10" x14ac:dyDescent="0.25">
      <c r="B77" s="1"/>
      <c r="C77" s="1"/>
      <c r="D77" s="1"/>
      <c r="E77" s="1"/>
      <c r="F77" s="2"/>
      <c r="G77" s="2"/>
      <c r="H77" s="6"/>
    </row>
    <row r="78" spans="2:10" x14ac:dyDescent="0.25">
      <c r="H78" s="7"/>
      <c r="J78" s="5"/>
    </row>
    <row r="79" spans="2:10" x14ac:dyDescent="0.25">
      <c r="H79" s="7"/>
    </row>
    <row r="80" spans="2:10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</sheetData>
  <mergeCells count="9">
    <mergeCell ref="B2:B4"/>
    <mergeCell ref="C2:C4"/>
    <mergeCell ref="B38:B56"/>
    <mergeCell ref="B63:B64"/>
    <mergeCell ref="B68:B71"/>
    <mergeCell ref="B6:B37"/>
    <mergeCell ref="C6:C37"/>
    <mergeCell ref="C58:C59"/>
    <mergeCell ref="B58:B5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3"/>
  <sheetViews>
    <sheetView topLeftCell="C1" zoomScaleNormal="100" workbookViewId="0">
      <selection activeCell="F12" sqref="F12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0" width="16.42578125" bestFit="1" customWidth="1"/>
    <col min="11" max="11" width="14.28515625" bestFit="1" customWidth="1"/>
  </cols>
  <sheetData>
    <row r="1" spans="2:10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 t="s">
        <v>66</v>
      </c>
      <c r="H1" s="9" t="s">
        <v>40</v>
      </c>
      <c r="I1" s="10" t="s">
        <v>72</v>
      </c>
    </row>
    <row r="2" spans="2:10" x14ac:dyDescent="0.25">
      <c r="B2" s="110">
        <v>1</v>
      </c>
      <c r="C2" s="113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10" x14ac:dyDescent="0.25">
      <c r="B3" s="111"/>
      <c r="C3" s="114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10" x14ac:dyDescent="0.25">
      <c r="B4" s="112"/>
      <c r="C4" s="115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10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  <c r="J5" s="5">
        <f>E5+F5+-H5</f>
        <v>13200</v>
      </c>
    </row>
    <row r="6" spans="2:10" ht="30" x14ac:dyDescent="0.25">
      <c r="B6" s="110">
        <v>2</v>
      </c>
      <c r="C6" s="110" t="s">
        <v>0</v>
      </c>
      <c r="D6" s="20" t="s">
        <v>9</v>
      </c>
      <c r="E6" s="20"/>
      <c r="F6" s="21">
        <v>26.14</v>
      </c>
      <c r="G6" s="10" t="s">
        <v>53</v>
      </c>
      <c r="H6" s="29">
        <v>98000</v>
      </c>
      <c r="I6" s="22"/>
    </row>
    <row r="7" spans="2:10" x14ac:dyDescent="0.25">
      <c r="B7" s="111"/>
      <c r="C7" s="111"/>
      <c r="D7" s="8" t="s">
        <v>10</v>
      </c>
      <c r="E7" s="8"/>
      <c r="F7" s="23">
        <v>20000</v>
      </c>
      <c r="G7" s="9" t="s">
        <v>54</v>
      </c>
      <c r="H7" s="29">
        <v>4453.54</v>
      </c>
      <c r="I7" s="22"/>
    </row>
    <row r="8" spans="2:10" ht="30" x14ac:dyDescent="0.25">
      <c r="B8" s="111"/>
      <c r="C8" s="111"/>
      <c r="D8" s="24" t="s">
        <v>11</v>
      </c>
      <c r="E8" s="24"/>
      <c r="F8" s="23">
        <v>8000</v>
      </c>
      <c r="G8" s="9" t="s">
        <v>55</v>
      </c>
      <c r="H8" s="29">
        <v>2496.04</v>
      </c>
      <c r="I8" s="22"/>
    </row>
    <row r="9" spans="2:10" x14ac:dyDescent="0.25">
      <c r="B9" s="111"/>
      <c r="C9" s="111"/>
      <c r="D9" s="8" t="s">
        <v>12</v>
      </c>
      <c r="E9" s="8"/>
      <c r="F9" s="23">
        <v>50000</v>
      </c>
      <c r="G9" s="10" t="s">
        <v>56</v>
      </c>
      <c r="H9" s="29">
        <v>25054.5</v>
      </c>
      <c r="I9" s="22"/>
    </row>
    <row r="10" spans="2:10" x14ac:dyDescent="0.25">
      <c r="B10" s="111"/>
      <c r="C10" s="111"/>
      <c r="D10" s="24" t="s">
        <v>13</v>
      </c>
      <c r="E10" s="24"/>
      <c r="F10" s="23">
        <v>50000</v>
      </c>
      <c r="G10" s="10" t="s">
        <v>47</v>
      </c>
      <c r="H10" s="29">
        <v>385518.04</v>
      </c>
      <c r="I10" s="22"/>
    </row>
    <row r="11" spans="2:10" x14ac:dyDescent="0.25">
      <c r="B11" s="111"/>
      <c r="C11" s="111"/>
      <c r="D11" s="8" t="s">
        <v>14</v>
      </c>
      <c r="E11" s="8"/>
      <c r="F11" s="23">
        <v>50000</v>
      </c>
      <c r="G11" s="10" t="s">
        <v>57</v>
      </c>
      <c r="H11" s="29">
        <v>4000</v>
      </c>
      <c r="I11" s="22"/>
    </row>
    <row r="12" spans="2:10" ht="60" x14ac:dyDescent="0.25">
      <c r="B12" s="111"/>
      <c r="C12" s="111"/>
      <c r="D12" s="24" t="s">
        <v>15</v>
      </c>
      <c r="E12" s="24"/>
      <c r="F12" s="23">
        <v>69445</v>
      </c>
      <c r="G12" s="10" t="s">
        <v>50</v>
      </c>
      <c r="H12" s="29">
        <v>1893.37</v>
      </c>
      <c r="I12" s="22"/>
    </row>
    <row r="13" spans="2:10" ht="105" x14ac:dyDescent="0.25">
      <c r="B13" s="111"/>
      <c r="C13" s="111"/>
      <c r="D13" s="24" t="s">
        <v>16</v>
      </c>
      <c r="E13" s="24"/>
      <c r="F13" s="23">
        <v>8700</v>
      </c>
      <c r="G13" s="10" t="s">
        <v>51</v>
      </c>
      <c r="H13" s="29">
        <v>978110.3</v>
      </c>
      <c r="I13" s="22"/>
    </row>
    <row r="14" spans="2:10" ht="30" x14ac:dyDescent="0.25">
      <c r="B14" s="111"/>
      <c r="C14" s="111"/>
      <c r="D14" s="24" t="s">
        <v>17</v>
      </c>
      <c r="E14" s="24"/>
      <c r="F14" s="23">
        <v>3000</v>
      </c>
      <c r="G14" s="10" t="s">
        <v>58</v>
      </c>
      <c r="H14" s="29">
        <v>16750</v>
      </c>
      <c r="I14" s="22"/>
    </row>
    <row r="15" spans="2:10" x14ac:dyDescent="0.25">
      <c r="B15" s="111"/>
      <c r="C15" s="111"/>
      <c r="D15" s="8" t="s">
        <v>18</v>
      </c>
      <c r="E15" s="8"/>
      <c r="F15" s="23">
        <v>5000</v>
      </c>
      <c r="G15" s="10" t="s">
        <v>59</v>
      </c>
      <c r="H15" s="29">
        <v>798</v>
      </c>
      <c r="I15" s="22"/>
    </row>
    <row r="16" spans="2:10" ht="45" x14ac:dyDescent="0.25">
      <c r="B16" s="111"/>
      <c r="C16" s="111"/>
      <c r="D16" s="24" t="s">
        <v>19</v>
      </c>
      <c r="E16" s="24"/>
      <c r="F16" s="23">
        <v>9000</v>
      </c>
      <c r="G16" s="10" t="s">
        <v>60</v>
      </c>
      <c r="H16" s="29">
        <v>694.62</v>
      </c>
      <c r="I16" s="22"/>
    </row>
    <row r="17" spans="2:9" ht="30" x14ac:dyDescent="0.25">
      <c r="B17" s="111"/>
      <c r="C17" s="111"/>
      <c r="D17" s="24" t="s">
        <v>20</v>
      </c>
      <c r="E17" s="24"/>
      <c r="F17" s="23">
        <v>200</v>
      </c>
      <c r="G17" s="10" t="s">
        <v>52</v>
      </c>
      <c r="H17" s="29">
        <f>311973.2+32562.89</f>
        <v>344536.09</v>
      </c>
      <c r="I17" s="22"/>
    </row>
    <row r="18" spans="2:9" ht="30" x14ac:dyDescent="0.25">
      <c r="B18" s="111"/>
      <c r="C18" s="111"/>
      <c r="D18" s="24" t="s">
        <v>21</v>
      </c>
      <c r="E18" s="24"/>
      <c r="F18" s="23">
        <v>70000</v>
      </c>
      <c r="G18" s="10" t="s">
        <v>48</v>
      </c>
      <c r="H18" s="29">
        <v>15343.5</v>
      </c>
      <c r="I18" s="22"/>
    </row>
    <row r="19" spans="2:9" ht="30" x14ac:dyDescent="0.25">
      <c r="B19" s="111"/>
      <c r="C19" s="111"/>
      <c r="D19" s="24" t="s">
        <v>23</v>
      </c>
      <c r="E19" s="24"/>
      <c r="F19" s="23">
        <v>134454.01999999999</v>
      </c>
      <c r="G19" s="10" t="s">
        <v>61</v>
      </c>
      <c r="H19" s="29">
        <v>20400</v>
      </c>
      <c r="I19" s="22"/>
    </row>
    <row r="20" spans="2:9" ht="45" x14ac:dyDescent="0.25">
      <c r="B20" s="111"/>
      <c r="C20" s="111"/>
      <c r="D20" s="24" t="s">
        <v>67</v>
      </c>
      <c r="E20" s="25">
        <v>7995.79</v>
      </c>
      <c r="F20" s="23">
        <v>0</v>
      </c>
      <c r="G20" s="10" t="s">
        <v>62</v>
      </c>
      <c r="H20" s="29">
        <v>36975.24</v>
      </c>
      <c r="I20" s="22"/>
    </row>
    <row r="21" spans="2:9" ht="30" x14ac:dyDescent="0.25">
      <c r="B21" s="111"/>
      <c r="C21" s="111"/>
      <c r="D21" s="24" t="s">
        <v>22</v>
      </c>
      <c r="E21" s="24"/>
      <c r="F21" s="23">
        <v>248000</v>
      </c>
      <c r="G21" s="10" t="s">
        <v>63</v>
      </c>
      <c r="H21" s="29">
        <v>68145.84</v>
      </c>
      <c r="I21" s="22"/>
    </row>
    <row r="22" spans="2:9" x14ac:dyDescent="0.25">
      <c r="B22" s="111"/>
      <c r="C22" s="111"/>
      <c r="D22" s="24" t="s">
        <v>24</v>
      </c>
      <c r="E22" s="24"/>
      <c r="F22" s="23">
        <v>300000</v>
      </c>
      <c r="G22" s="10" t="s">
        <v>64</v>
      </c>
      <c r="H22" s="29">
        <v>13000</v>
      </c>
      <c r="I22" s="22"/>
    </row>
    <row r="23" spans="2:9" x14ac:dyDescent="0.25">
      <c r="B23" s="111"/>
      <c r="C23" s="111"/>
      <c r="D23" s="24" t="s">
        <v>25</v>
      </c>
      <c r="E23" s="24"/>
      <c r="F23" s="23">
        <v>6000</v>
      </c>
      <c r="G23" s="10" t="s">
        <v>49</v>
      </c>
      <c r="H23" s="29">
        <v>7651.46</v>
      </c>
      <c r="I23" s="22"/>
    </row>
    <row r="24" spans="2:9" x14ac:dyDescent="0.25">
      <c r="B24" s="111"/>
      <c r="C24" s="111"/>
      <c r="D24" s="24" t="s">
        <v>26</v>
      </c>
      <c r="E24" s="24"/>
      <c r="F24" s="23">
        <v>5000</v>
      </c>
      <c r="G24" s="10" t="s">
        <v>65</v>
      </c>
      <c r="H24" s="29">
        <v>15445.53</v>
      </c>
      <c r="I24" s="22"/>
    </row>
    <row r="25" spans="2:9" ht="60" x14ac:dyDescent="0.25">
      <c r="B25" s="111"/>
      <c r="C25" s="111"/>
      <c r="D25" s="24" t="s">
        <v>27</v>
      </c>
      <c r="E25" s="24"/>
      <c r="F25" s="23">
        <v>37500</v>
      </c>
      <c r="G25" s="10" t="s">
        <v>74</v>
      </c>
      <c r="H25" s="29">
        <v>252626.16</v>
      </c>
      <c r="I25" s="22"/>
    </row>
    <row r="26" spans="2:9" x14ac:dyDescent="0.25">
      <c r="B26" s="111"/>
      <c r="C26" s="111"/>
      <c r="D26" s="24" t="s">
        <v>28</v>
      </c>
      <c r="E26" s="24"/>
      <c r="F26" s="23">
        <v>10000</v>
      </c>
      <c r="G26" s="23"/>
      <c r="H26" s="8"/>
      <c r="I26" s="22"/>
    </row>
    <row r="27" spans="2:9" x14ac:dyDescent="0.25">
      <c r="B27" s="111"/>
      <c r="C27" s="111"/>
      <c r="D27" s="24" t="s">
        <v>29</v>
      </c>
      <c r="E27" s="24"/>
      <c r="F27" s="23">
        <v>112.47</v>
      </c>
      <c r="G27" s="23"/>
      <c r="H27" s="8"/>
      <c r="I27" s="22"/>
    </row>
    <row r="28" spans="2:9" ht="30" x14ac:dyDescent="0.25">
      <c r="B28" s="111"/>
      <c r="C28" s="111"/>
      <c r="D28" s="24" t="s">
        <v>30</v>
      </c>
      <c r="E28" s="24"/>
      <c r="F28" s="23">
        <v>50000</v>
      </c>
      <c r="G28" s="23"/>
      <c r="H28" s="8"/>
      <c r="I28" s="22"/>
    </row>
    <row r="29" spans="2:9" ht="30" x14ac:dyDescent="0.25">
      <c r="B29" s="111"/>
      <c r="C29" s="111"/>
      <c r="D29" s="24" t="s">
        <v>31</v>
      </c>
      <c r="E29" s="24"/>
      <c r="F29" s="23">
        <v>270000</v>
      </c>
      <c r="G29" s="23"/>
      <c r="H29" s="8"/>
      <c r="I29" s="22"/>
    </row>
    <row r="30" spans="2:9" ht="30" x14ac:dyDescent="0.25">
      <c r="B30" s="111"/>
      <c r="C30" s="111"/>
      <c r="D30" s="24" t="s">
        <v>69</v>
      </c>
      <c r="E30" s="25">
        <f>3601+65692.54</f>
        <v>69293.539999999994</v>
      </c>
      <c r="F30" s="23">
        <v>858050.15</v>
      </c>
      <c r="G30" s="23"/>
      <c r="H30" s="8"/>
      <c r="I30" s="26">
        <v>234570.07</v>
      </c>
    </row>
    <row r="31" spans="2:9" ht="30" x14ac:dyDescent="0.25">
      <c r="B31" s="111"/>
      <c r="C31" s="111"/>
      <c r="D31" s="24" t="s">
        <v>70</v>
      </c>
      <c r="E31" s="24"/>
      <c r="F31" s="23">
        <v>15685.19</v>
      </c>
      <c r="G31" s="23"/>
      <c r="H31" s="8"/>
      <c r="I31" s="22"/>
    </row>
    <row r="32" spans="2:9" x14ac:dyDescent="0.25">
      <c r="B32" s="111"/>
      <c r="C32" s="111"/>
      <c r="D32" s="24" t="s">
        <v>32</v>
      </c>
      <c r="E32" s="24"/>
      <c r="F32" s="23">
        <v>70000</v>
      </c>
      <c r="G32" s="23"/>
      <c r="H32" s="8"/>
      <c r="I32" s="22"/>
    </row>
    <row r="33" spans="1:11" x14ac:dyDescent="0.25">
      <c r="B33" s="111"/>
      <c r="C33" s="111"/>
      <c r="D33" s="8" t="s">
        <v>33</v>
      </c>
      <c r="E33" s="8"/>
      <c r="F33" s="27">
        <v>5000</v>
      </c>
      <c r="G33" s="27"/>
      <c r="H33" s="8"/>
      <c r="I33" s="22"/>
    </row>
    <row r="34" spans="1:11" x14ac:dyDescent="0.25">
      <c r="B34" s="111"/>
      <c r="C34" s="111"/>
      <c r="D34" s="8" t="s">
        <v>71</v>
      </c>
      <c r="E34" s="28">
        <v>30000</v>
      </c>
      <c r="F34" s="27">
        <v>0</v>
      </c>
      <c r="G34" s="27"/>
      <c r="H34" s="8"/>
      <c r="I34" s="22"/>
    </row>
    <row r="35" spans="1:11" x14ac:dyDescent="0.25">
      <c r="B35" s="111"/>
      <c r="C35" s="111"/>
      <c r="D35" s="24" t="s">
        <v>34</v>
      </c>
      <c r="E35" s="24"/>
      <c r="F35" s="23">
        <v>16000</v>
      </c>
      <c r="G35" s="23"/>
      <c r="H35" s="8"/>
      <c r="I35" s="22"/>
    </row>
    <row r="36" spans="1:11" ht="30" x14ac:dyDescent="0.25">
      <c r="B36" s="112"/>
      <c r="C36" s="111"/>
      <c r="D36" s="24" t="s">
        <v>35</v>
      </c>
      <c r="E36" s="24"/>
      <c r="F36" s="23">
        <v>50000</v>
      </c>
      <c r="G36" s="23"/>
      <c r="H36" s="8"/>
      <c r="I36" s="22"/>
    </row>
    <row r="37" spans="1:11" x14ac:dyDescent="0.25">
      <c r="B37" s="30" t="s">
        <v>7</v>
      </c>
      <c r="C37" s="11"/>
      <c r="D37" s="8"/>
      <c r="E37" s="31">
        <f>E20+E30+E34</f>
        <v>107289.32999999999</v>
      </c>
      <c r="F37" s="32">
        <f>SUM(F6:F36)</f>
        <v>2419172.9700000002</v>
      </c>
      <c r="G37" s="32"/>
      <c r="H37" s="31">
        <f>SUM(H6:H36)</f>
        <v>2291892.2300000004</v>
      </c>
      <c r="I37" s="33">
        <f>I30</f>
        <v>234570.07</v>
      </c>
      <c r="J37" s="5">
        <f>E37+F37-H37</f>
        <v>234570.06999999983</v>
      </c>
    </row>
    <row r="38" spans="1:11" ht="30" x14ac:dyDescent="0.25">
      <c r="B38" s="110">
        <v>3</v>
      </c>
      <c r="C38" s="110" t="s">
        <v>1</v>
      </c>
      <c r="D38" s="24" t="s">
        <v>41</v>
      </c>
      <c r="E38" s="24"/>
      <c r="F38" s="23">
        <v>21250</v>
      </c>
      <c r="G38" s="55" t="s">
        <v>47</v>
      </c>
      <c r="H38" s="29">
        <v>60623</v>
      </c>
      <c r="I38" s="22"/>
      <c r="J38" s="5"/>
      <c r="K38" s="5"/>
    </row>
    <row r="39" spans="1:11" x14ac:dyDescent="0.25">
      <c r="B39" s="112"/>
      <c r="C39" s="112"/>
      <c r="D39" s="8" t="s">
        <v>8</v>
      </c>
      <c r="E39" s="8"/>
      <c r="F39" s="23">
        <v>38573</v>
      </c>
      <c r="G39" s="23"/>
      <c r="H39" s="28"/>
      <c r="I39" s="22"/>
    </row>
    <row r="40" spans="1:11" x14ac:dyDescent="0.25">
      <c r="A40" s="54"/>
      <c r="B40" s="30" t="s">
        <v>2</v>
      </c>
      <c r="C40" s="8"/>
      <c r="D40" s="8"/>
      <c r="E40" s="8"/>
      <c r="F40" s="32">
        <f>SUM(F38:F39)</f>
        <v>59823</v>
      </c>
      <c r="G40" s="32"/>
      <c r="H40" s="31">
        <f>H38</f>
        <v>60623</v>
      </c>
      <c r="I40" s="22"/>
      <c r="J40" s="5"/>
    </row>
    <row r="41" spans="1:11" ht="60" x14ac:dyDescent="0.25">
      <c r="B41" s="9">
        <v>4</v>
      </c>
      <c r="C41" s="121" t="s">
        <v>4</v>
      </c>
      <c r="D41" s="24" t="s">
        <v>39</v>
      </c>
      <c r="E41" s="24"/>
      <c r="F41" s="23">
        <v>115615</v>
      </c>
      <c r="G41" s="23" t="s">
        <v>47</v>
      </c>
      <c r="H41" s="36">
        <v>114872.05</v>
      </c>
      <c r="I41" s="36"/>
      <c r="K41" s="5"/>
    </row>
    <row r="42" spans="1:11" x14ac:dyDescent="0.25">
      <c r="B42" s="119"/>
      <c r="C42" s="122"/>
      <c r="D42" s="24"/>
      <c r="E42" s="24"/>
      <c r="F42" s="23"/>
      <c r="G42" s="21" t="s">
        <v>48</v>
      </c>
      <c r="H42" s="37">
        <v>417.95</v>
      </c>
      <c r="I42" s="15"/>
    </row>
    <row r="43" spans="1:11" ht="52.5" customHeight="1" x14ac:dyDescent="0.25">
      <c r="B43" s="120"/>
      <c r="C43" s="123"/>
      <c r="D43" s="24"/>
      <c r="E43" s="24"/>
      <c r="F43" s="23"/>
      <c r="G43" s="23" t="s">
        <v>49</v>
      </c>
      <c r="H43" s="38">
        <v>325</v>
      </c>
      <c r="I43" s="15"/>
    </row>
    <row r="44" spans="1:11" x14ac:dyDescent="0.25">
      <c r="B44" s="39" t="s">
        <v>7</v>
      </c>
      <c r="C44" s="24"/>
      <c r="D44" s="24"/>
      <c r="E44" s="24"/>
      <c r="F44" s="32">
        <f>F41</f>
        <v>115615</v>
      </c>
      <c r="G44" s="32"/>
      <c r="H44" s="40">
        <f>H41+H42+H43</f>
        <v>115615</v>
      </c>
      <c r="I44" s="22"/>
      <c r="J44" s="5">
        <f>E44+F44-H44</f>
        <v>0</v>
      </c>
    </row>
    <row r="45" spans="1:11" ht="75" customHeight="1" x14ac:dyDescent="0.25">
      <c r="B45" s="9">
        <v>5</v>
      </c>
      <c r="C45" s="121" t="s">
        <v>5</v>
      </c>
      <c r="D45" s="24" t="s">
        <v>39</v>
      </c>
      <c r="E45" s="24"/>
      <c r="F45" s="23">
        <v>100000</v>
      </c>
      <c r="G45" s="55" t="s">
        <v>47</v>
      </c>
      <c r="H45" s="8">
        <v>54494.400000000001</v>
      </c>
      <c r="I45" s="22"/>
    </row>
    <row r="46" spans="1:11" x14ac:dyDescent="0.25">
      <c r="B46" s="116"/>
      <c r="C46" s="122"/>
      <c r="D46" s="24"/>
      <c r="E46" s="24"/>
      <c r="F46" s="23"/>
      <c r="G46" s="55" t="s">
        <v>50</v>
      </c>
      <c r="H46" s="28">
        <v>72</v>
      </c>
      <c r="I46" s="22"/>
    </row>
    <row r="47" spans="1:11" x14ac:dyDescent="0.25">
      <c r="B47" s="117"/>
      <c r="C47" s="122"/>
      <c r="D47" s="24"/>
      <c r="E47" s="24"/>
      <c r="F47" s="23"/>
      <c r="G47" s="55" t="s">
        <v>51</v>
      </c>
      <c r="H47" s="42">
        <v>36000</v>
      </c>
      <c r="I47" s="22"/>
    </row>
    <row r="48" spans="1:11" x14ac:dyDescent="0.25">
      <c r="B48" s="117"/>
      <c r="C48" s="123"/>
      <c r="D48" s="24"/>
      <c r="E48" s="24"/>
      <c r="F48" s="23"/>
      <c r="G48" s="55" t="s">
        <v>52</v>
      </c>
      <c r="H48" s="28">
        <v>10800</v>
      </c>
      <c r="I48" s="22"/>
    </row>
    <row r="49" spans="1:11" x14ac:dyDescent="0.25">
      <c r="B49" s="39" t="s">
        <v>7</v>
      </c>
      <c r="C49" s="24"/>
      <c r="D49" s="24"/>
      <c r="E49" s="24"/>
      <c r="F49" s="32">
        <v>100000</v>
      </c>
      <c r="G49" s="32"/>
      <c r="H49" s="31">
        <f>H45+H46+H47+H48</f>
        <v>101366.39999999999</v>
      </c>
      <c r="I49" s="22"/>
      <c r="J49" s="5">
        <f>E49+F49-H49</f>
        <v>-1366.3999999999942</v>
      </c>
      <c r="K49">
        <v>0</v>
      </c>
    </row>
    <row r="50" spans="1:11" ht="60" x14ac:dyDescent="0.25">
      <c r="B50" s="9">
        <v>6</v>
      </c>
      <c r="C50" s="41" t="s">
        <v>6</v>
      </c>
      <c r="D50" s="24" t="s">
        <v>39</v>
      </c>
      <c r="E50" s="24"/>
      <c r="F50" s="23">
        <v>60100</v>
      </c>
      <c r="G50" s="55" t="s">
        <v>47</v>
      </c>
      <c r="H50" s="56">
        <v>60670</v>
      </c>
      <c r="I50" s="22"/>
    </row>
    <row r="51" spans="1:11" ht="15" customHeight="1" x14ac:dyDescent="0.25">
      <c r="A51" s="5"/>
      <c r="B51" s="30" t="s">
        <v>7</v>
      </c>
      <c r="C51" s="8"/>
      <c r="D51" s="8"/>
      <c r="E51" s="8"/>
      <c r="F51" s="32">
        <v>60100</v>
      </c>
      <c r="G51" s="32"/>
      <c r="H51" s="31">
        <f>H50</f>
        <v>60670</v>
      </c>
      <c r="I51" s="22"/>
      <c r="J51" s="5"/>
    </row>
    <row r="52" spans="1:11" s="48" customFormat="1" ht="18.75" x14ac:dyDescent="0.3">
      <c r="B52" s="44" t="s">
        <v>73</v>
      </c>
      <c r="C52" s="44"/>
      <c r="D52" s="44"/>
      <c r="E52" s="50">
        <f>E5+E37</f>
        <v>120489.32999999999</v>
      </c>
      <c r="F52" s="47">
        <f>F37+F40+F44+F49+F51</f>
        <v>2754710.97</v>
      </c>
      <c r="G52" s="47"/>
      <c r="H52" s="50">
        <f>H37+H40+H44+H49+H51</f>
        <v>2630166.6300000004</v>
      </c>
      <c r="I52" s="46">
        <f>I37+I5</f>
        <v>247770.07</v>
      </c>
      <c r="J52" s="57">
        <f>J5+J37+J44+J49</f>
        <v>246403.66999999984</v>
      </c>
      <c r="K52" s="57">
        <f>J5+J37+K49</f>
        <v>247770.06999999983</v>
      </c>
    </row>
    <row r="53" spans="1:11" x14ac:dyDescent="0.25">
      <c r="B53" s="1"/>
      <c r="C53" s="1"/>
      <c r="D53" s="1"/>
      <c r="E53" s="1"/>
      <c r="F53" s="2"/>
      <c r="G53" s="2"/>
      <c r="H53" s="6"/>
    </row>
    <row r="54" spans="1:11" x14ac:dyDescent="0.25">
      <c r="H54" s="7"/>
      <c r="I54" s="5">
        <f>E52+F52-H52</f>
        <v>245033.66999999993</v>
      </c>
      <c r="J54" s="5">
        <f>J52-1366.4-570</f>
        <v>244467.26999999984</v>
      </c>
    </row>
    <row r="55" spans="1:11" x14ac:dyDescent="0.25">
      <c r="F55" s="58">
        <f>I52-1366.4-570-800</f>
        <v>245033.67</v>
      </c>
      <c r="H55" s="7"/>
    </row>
    <row r="56" spans="1:11" x14ac:dyDescent="0.25">
      <c r="H56" s="7"/>
    </row>
    <row r="57" spans="1:11" x14ac:dyDescent="0.25">
      <c r="H57" s="7"/>
      <c r="I57">
        <f>245033.64</f>
        <v>245033.64</v>
      </c>
    </row>
    <row r="58" spans="1:11" x14ac:dyDescent="0.25">
      <c r="D58" s="5"/>
      <c r="H58" s="7"/>
    </row>
    <row r="59" spans="1:11" x14ac:dyDescent="0.25">
      <c r="H59" s="7">
        <v>2630166.63</v>
      </c>
    </row>
    <row r="60" spans="1:11" x14ac:dyDescent="0.25">
      <c r="H60" s="7"/>
    </row>
    <row r="61" spans="1:11" x14ac:dyDescent="0.25">
      <c r="H61" s="7"/>
      <c r="I61">
        <v>2736.43</v>
      </c>
    </row>
    <row r="62" spans="1:11" x14ac:dyDescent="0.25">
      <c r="H62" s="53">
        <f>H52-H59</f>
        <v>0</v>
      </c>
    </row>
    <row r="63" spans="1:11" x14ac:dyDescent="0.25">
      <c r="H63" s="7"/>
    </row>
    <row r="64" spans="1:11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</sheetData>
  <mergeCells count="10">
    <mergeCell ref="B42:B43"/>
    <mergeCell ref="B46:B48"/>
    <mergeCell ref="B2:B4"/>
    <mergeCell ref="C2:C4"/>
    <mergeCell ref="B6:B36"/>
    <mergeCell ref="C6:C36"/>
    <mergeCell ref="B38:B39"/>
    <mergeCell ref="C38:C39"/>
    <mergeCell ref="C41:C43"/>
    <mergeCell ref="C45:C4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N20"/>
  <sheetViews>
    <sheetView tabSelected="1" zoomScaleNormal="100" workbookViewId="0">
      <selection activeCell="B7" sqref="B7:B12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0" width="13.42578125" customWidth="1"/>
    <col min="11" max="11" width="11.140625" customWidth="1"/>
    <col min="12" max="12" width="12.28515625" customWidth="1"/>
    <col min="13" max="13" width="11.7109375" customWidth="1"/>
    <col min="14" max="14" width="12.85546875" customWidth="1"/>
    <col min="15" max="16" width="13" customWidth="1"/>
    <col min="17" max="18" width="14.28515625" customWidth="1"/>
    <col min="19" max="19" width="16.42578125" customWidth="1"/>
    <col min="20" max="20" width="15" customWidth="1"/>
  </cols>
  <sheetData>
    <row r="1" spans="1:38" ht="29.25" customHeight="1" x14ac:dyDescent="0.3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38" s="7" customFormat="1" ht="29.25" customHeight="1" x14ac:dyDescent="0.3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38" ht="15" customHeight="1" x14ac:dyDescent="0.25">
      <c r="A3" s="126" t="s">
        <v>36</v>
      </c>
      <c r="B3" s="121" t="s">
        <v>37</v>
      </c>
      <c r="C3" s="126" t="s">
        <v>38</v>
      </c>
      <c r="D3" s="127" t="s">
        <v>46</v>
      </c>
      <c r="E3" s="121" t="s">
        <v>3</v>
      </c>
      <c r="F3" s="128" t="s">
        <v>66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  <c r="T3" s="131" t="s">
        <v>72</v>
      </c>
    </row>
    <row r="4" spans="1:38" ht="30" customHeight="1" x14ac:dyDescent="0.25">
      <c r="A4" s="126"/>
      <c r="B4" s="122"/>
      <c r="C4" s="126"/>
      <c r="D4" s="127"/>
      <c r="E4" s="122"/>
      <c r="F4" s="127" t="s">
        <v>79</v>
      </c>
      <c r="G4" s="121" t="s">
        <v>80</v>
      </c>
      <c r="H4" s="127" t="s">
        <v>58</v>
      </c>
      <c r="I4" s="121" t="s">
        <v>55</v>
      </c>
      <c r="J4" s="121" t="s">
        <v>94</v>
      </c>
      <c r="K4" s="136" t="s">
        <v>86</v>
      </c>
      <c r="L4" s="134" t="s">
        <v>85</v>
      </c>
      <c r="M4" s="134" t="s">
        <v>84</v>
      </c>
      <c r="N4" s="134" t="s">
        <v>82</v>
      </c>
      <c r="O4" s="134" t="s">
        <v>83</v>
      </c>
      <c r="P4" s="134" t="s">
        <v>95</v>
      </c>
      <c r="Q4" s="134" t="s">
        <v>96</v>
      </c>
      <c r="R4" s="134" t="s">
        <v>98</v>
      </c>
      <c r="S4" s="134" t="s">
        <v>2</v>
      </c>
      <c r="T4" s="132"/>
    </row>
    <row r="5" spans="1:38" x14ac:dyDescent="0.25">
      <c r="A5" s="126"/>
      <c r="B5" s="123"/>
      <c r="C5" s="126"/>
      <c r="D5" s="127"/>
      <c r="E5" s="123"/>
      <c r="F5" s="127"/>
      <c r="G5" s="123"/>
      <c r="H5" s="127"/>
      <c r="I5" s="123"/>
      <c r="J5" s="123"/>
      <c r="K5" s="136"/>
      <c r="L5" s="135"/>
      <c r="M5" s="135"/>
      <c r="N5" s="135"/>
      <c r="O5" s="135"/>
      <c r="P5" s="135"/>
      <c r="Q5" s="135"/>
      <c r="R5" s="135"/>
      <c r="S5" s="135"/>
      <c r="T5" s="133"/>
    </row>
    <row r="6" spans="1:38" ht="26.25" x14ac:dyDescent="0.25">
      <c r="A6" s="137" t="s">
        <v>88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L6" s="61"/>
      <c r="M6" s="61"/>
      <c r="N6" s="61"/>
      <c r="O6" s="61"/>
      <c r="P6" s="61"/>
      <c r="Q6" s="61"/>
      <c r="R6" s="61"/>
      <c r="S6" s="61"/>
      <c r="T6" s="22"/>
    </row>
    <row r="7" spans="1:38" s="83" customFormat="1" ht="28.5" x14ac:dyDescent="0.25">
      <c r="A7" s="110">
        <v>1</v>
      </c>
      <c r="B7" s="121" t="s">
        <v>100</v>
      </c>
      <c r="C7" s="101" t="s">
        <v>11</v>
      </c>
      <c r="D7" s="107"/>
      <c r="E7" s="98">
        <v>2000</v>
      </c>
      <c r="F7" s="103"/>
      <c r="G7" s="100"/>
      <c r="H7" s="100"/>
      <c r="I7" s="100"/>
      <c r="J7" s="100"/>
      <c r="K7" s="104"/>
      <c r="L7" s="104"/>
      <c r="M7" s="104">
        <v>2000</v>
      </c>
      <c r="N7" s="106"/>
      <c r="O7" s="106"/>
      <c r="P7" s="106"/>
      <c r="Q7" s="106"/>
      <c r="R7" s="106"/>
      <c r="S7" s="104">
        <f>F7+G7+H7+I7+J7+K7+L7+M7+N7+O7+P7+Q7+R7</f>
        <v>2000</v>
      </c>
      <c r="T7" s="102">
        <f t="shared" ref="T7:T20" si="0">D7+E7-S7</f>
        <v>0</v>
      </c>
    </row>
    <row r="8" spans="1:38" ht="42.75" x14ac:dyDescent="0.25">
      <c r="A8" s="111"/>
      <c r="B8" s="122"/>
      <c r="C8" s="87" t="s">
        <v>22</v>
      </c>
      <c r="D8" s="38"/>
      <c r="E8" s="23">
        <v>50000</v>
      </c>
      <c r="F8" s="80">
        <v>31301</v>
      </c>
      <c r="G8" s="29"/>
      <c r="H8" s="29"/>
      <c r="I8" s="29"/>
      <c r="J8" s="29"/>
      <c r="K8" s="88"/>
      <c r="L8" s="88"/>
      <c r="M8" s="88"/>
      <c r="N8" s="88"/>
      <c r="O8" s="89"/>
      <c r="P8" s="88"/>
      <c r="Q8" s="88">
        <v>18699</v>
      </c>
      <c r="R8" s="88">
        <v>0</v>
      </c>
      <c r="S8" s="104">
        <f t="shared" ref="S8:S16" si="1">F8+G8+H8+I8+J8+K8+L8+M8+N8+O8+P8+Q8+R8</f>
        <v>50000</v>
      </c>
      <c r="T8" s="38">
        <f t="shared" si="0"/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83" customFormat="1" ht="42.75" x14ac:dyDescent="0.25">
      <c r="A9" s="111"/>
      <c r="B9" s="122"/>
      <c r="C9" s="101" t="s">
        <v>75</v>
      </c>
      <c r="D9" s="105"/>
      <c r="E9" s="99">
        <v>1000</v>
      </c>
      <c r="F9" s="103"/>
      <c r="G9" s="100"/>
      <c r="H9" s="100"/>
      <c r="I9" s="100"/>
      <c r="J9" s="100"/>
      <c r="K9" s="104"/>
      <c r="L9" s="104"/>
      <c r="M9" s="104">
        <v>1000</v>
      </c>
      <c r="N9" s="104"/>
      <c r="O9" s="106"/>
      <c r="P9" s="106"/>
      <c r="Q9" s="106"/>
      <c r="R9" s="106"/>
      <c r="S9" s="104">
        <f t="shared" si="1"/>
        <v>1000</v>
      </c>
      <c r="T9" s="102">
        <f t="shared" si="0"/>
        <v>0</v>
      </c>
    </row>
    <row r="10" spans="1:38" s="83" customFormat="1" ht="28.5" x14ac:dyDescent="0.25">
      <c r="A10" s="111"/>
      <c r="B10" s="122"/>
      <c r="C10" s="87" t="s">
        <v>90</v>
      </c>
      <c r="D10" s="38"/>
      <c r="E10" s="23">
        <v>50000</v>
      </c>
      <c r="F10" s="80">
        <v>0</v>
      </c>
      <c r="G10" s="29"/>
      <c r="H10" s="29"/>
      <c r="I10" s="29"/>
      <c r="J10" s="29"/>
      <c r="K10" s="89"/>
      <c r="L10" s="88"/>
      <c r="M10" s="88"/>
      <c r="N10" s="89"/>
      <c r="O10" s="89"/>
      <c r="P10" s="88">
        <v>50000</v>
      </c>
      <c r="Q10" s="88"/>
      <c r="R10" s="88"/>
      <c r="S10" s="104">
        <f t="shared" si="1"/>
        <v>50000</v>
      </c>
      <c r="T10" s="38">
        <f t="shared" si="0"/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83" customFormat="1" ht="42.75" x14ac:dyDescent="0.25">
      <c r="A11" s="111"/>
      <c r="B11" s="122"/>
      <c r="C11" s="101" t="s">
        <v>76</v>
      </c>
      <c r="D11" s="105">
        <v>20000</v>
      </c>
      <c r="E11" s="99">
        <v>20000</v>
      </c>
      <c r="F11" s="103">
        <v>0</v>
      </c>
      <c r="G11" s="100"/>
      <c r="H11" s="106"/>
      <c r="I11" s="100"/>
      <c r="J11" s="100">
        <v>14365.13</v>
      </c>
      <c r="K11" s="104"/>
      <c r="L11" s="100">
        <v>200</v>
      </c>
      <c r="M11" s="104"/>
      <c r="N11" s="106"/>
      <c r="O11" s="106"/>
      <c r="P11" s="104">
        <v>0</v>
      </c>
      <c r="Q11" s="104">
        <v>5437</v>
      </c>
      <c r="R11" s="104"/>
      <c r="S11" s="104">
        <f t="shared" si="1"/>
        <v>20002.129999999997</v>
      </c>
      <c r="T11" s="102">
        <f t="shared" si="0"/>
        <v>19997.870000000003</v>
      </c>
    </row>
    <row r="12" spans="1:38" s="83" customFormat="1" ht="28.5" x14ac:dyDescent="0.25">
      <c r="A12" s="111"/>
      <c r="B12" s="122"/>
      <c r="C12" s="87" t="s">
        <v>77</v>
      </c>
      <c r="D12" s="38">
        <v>57656.81</v>
      </c>
      <c r="E12" s="23">
        <v>0</v>
      </c>
      <c r="F12" s="85"/>
      <c r="G12" s="29"/>
      <c r="H12" s="29"/>
      <c r="I12" s="89"/>
      <c r="J12" s="89"/>
      <c r="K12" s="89"/>
      <c r="L12" s="88"/>
      <c r="M12" s="88"/>
      <c r="N12" s="89"/>
      <c r="O12" s="89"/>
      <c r="P12" s="94">
        <v>48817.06</v>
      </c>
      <c r="Q12" s="94">
        <v>8839.75</v>
      </c>
      <c r="R12" s="94"/>
      <c r="S12" s="104">
        <f t="shared" si="1"/>
        <v>57656.81</v>
      </c>
      <c r="T12" s="56">
        <f t="shared" si="0"/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1" customFormat="1" ht="42.75" x14ac:dyDescent="0.25">
      <c r="A13" s="97"/>
      <c r="B13" s="97"/>
      <c r="C13" s="87" t="s">
        <v>81</v>
      </c>
      <c r="D13" s="38">
        <v>243183.67</v>
      </c>
      <c r="E13" s="23">
        <v>79260</v>
      </c>
      <c r="F13" s="80">
        <v>15486.49</v>
      </c>
      <c r="G13" s="80"/>
      <c r="H13" s="80"/>
      <c r="I13" s="29"/>
      <c r="J13" s="29"/>
      <c r="K13" s="88"/>
      <c r="L13" s="88"/>
      <c r="M13" s="88"/>
      <c r="N13" s="88"/>
      <c r="O13" s="88"/>
      <c r="P13" s="94"/>
      <c r="Q13" s="94">
        <f>211833.62-18699-2801</f>
        <v>190333.62</v>
      </c>
      <c r="R13" s="94"/>
      <c r="S13" s="104">
        <f t="shared" si="1"/>
        <v>205820.11</v>
      </c>
      <c r="T13" s="56">
        <f t="shared" si="0"/>
        <v>116623.56000000006</v>
      </c>
    </row>
    <row r="14" spans="1:38" s="83" customFormat="1" ht="57" x14ac:dyDescent="0.25">
      <c r="A14" s="60"/>
      <c r="B14" s="60"/>
      <c r="C14" s="87" t="s">
        <v>91</v>
      </c>
      <c r="D14" s="38"/>
      <c r="E14" s="23">
        <v>20000</v>
      </c>
      <c r="F14" s="80"/>
      <c r="G14" s="80"/>
      <c r="H14" s="80"/>
      <c r="I14" s="29"/>
      <c r="J14" s="29">
        <v>11256.67</v>
      </c>
      <c r="K14" s="88"/>
      <c r="L14" s="88">
        <f>892.33-200</f>
        <v>692.33</v>
      </c>
      <c r="M14" s="88">
        <v>4000</v>
      </c>
      <c r="N14" s="88">
        <v>1250</v>
      </c>
      <c r="O14" s="88"/>
      <c r="P14" s="88"/>
      <c r="Q14" s="88">
        <v>2801</v>
      </c>
      <c r="R14" s="88">
        <v>0</v>
      </c>
      <c r="S14" s="104">
        <f t="shared" si="1"/>
        <v>20000</v>
      </c>
      <c r="T14" s="38">
        <f t="shared" si="0"/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83" customFormat="1" ht="46.5" customHeight="1" x14ac:dyDescent="0.25">
      <c r="A15" s="60"/>
      <c r="B15" s="60"/>
      <c r="C15" s="87" t="s">
        <v>99</v>
      </c>
      <c r="D15" s="84"/>
      <c r="E15" s="90">
        <v>960</v>
      </c>
      <c r="F15" s="85"/>
      <c r="G15" s="85"/>
      <c r="H15" s="85">
        <v>960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04">
        <f t="shared" si="1"/>
        <v>960</v>
      </c>
      <c r="T15" s="84">
        <f t="shared" si="0"/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83" customFormat="1" x14ac:dyDescent="0.25">
      <c r="A16" s="60"/>
      <c r="B16" s="60"/>
      <c r="C16" s="87" t="s">
        <v>93</v>
      </c>
      <c r="D16" s="84"/>
      <c r="E16" s="90">
        <v>1821.1</v>
      </c>
      <c r="F16" s="85"/>
      <c r="G16" s="85"/>
      <c r="H16" s="85">
        <v>640</v>
      </c>
      <c r="I16" s="88"/>
      <c r="J16" s="88"/>
      <c r="K16" s="88"/>
      <c r="L16" s="88">
        <v>181.1</v>
      </c>
      <c r="M16" s="88">
        <v>1000</v>
      </c>
      <c r="N16" s="88"/>
      <c r="O16" s="88"/>
      <c r="P16" s="88"/>
      <c r="Q16" s="88"/>
      <c r="R16" s="88"/>
      <c r="S16" s="104">
        <f t="shared" si="1"/>
        <v>1821.1</v>
      </c>
      <c r="T16" s="84">
        <f t="shared" si="0"/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170" s="83" customFormat="1" x14ac:dyDescent="0.25">
      <c r="A17" s="64" t="s">
        <v>7</v>
      </c>
      <c r="B17" s="65"/>
      <c r="C17" s="51"/>
      <c r="D17" s="73">
        <f t="shared" ref="D17:L17" si="2">SUM(D7:D16)</f>
        <v>320840.48</v>
      </c>
      <c r="E17" s="66">
        <f t="shared" si="2"/>
        <v>225041.1</v>
      </c>
      <c r="F17" s="74">
        <f t="shared" si="2"/>
        <v>46787.49</v>
      </c>
      <c r="G17" s="74">
        <f t="shared" si="2"/>
        <v>0</v>
      </c>
      <c r="H17" s="74">
        <f t="shared" si="2"/>
        <v>1600</v>
      </c>
      <c r="I17" s="74">
        <f t="shared" si="2"/>
        <v>0</v>
      </c>
      <c r="J17" s="74">
        <f t="shared" si="2"/>
        <v>25621.8</v>
      </c>
      <c r="K17" s="74">
        <f t="shared" si="2"/>
        <v>0</v>
      </c>
      <c r="L17" s="74">
        <f t="shared" si="2"/>
        <v>1073.43</v>
      </c>
      <c r="M17" s="74">
        <f>SUM(M6:M16)</f>
        <v>8000</v>
      </c>
      <c r="N17" s="74">
        <f>SUM(N7:N16)</f>
        <v>1250</v>
      </c>
      <c r="O17" s="74">
        <f>SUM(O7:O16)</f>
        <v>0</v>
      </c>
      <c r="P17" s="74">
        <f>SUM(P6:P16)</f>
        <v>98817.06</v>
      </c>
      <c r="Q17" s="74">
        <f>SUM(Q7:Q16)</f>
        <v>226110.37</v>
      </c>
      <c r="R17" s="74">
        <f>SUM(R6:R16)</f>
        <v>0</v>
      </c>
      <c r="S17" s="74">
        <f>SUM(S7:S16)</f>
        <v>409260.14999999997</v>
      </c>
      <c r="T17" s="73">
        <f t="shared" si="0"/>
        <v>136621.43</v>
      </c>
    </row>
    <row r="18" spans="1:170" s="83" customFormat="1" ht="42.75" x14ac:dyDescent="0.3">
      <c r="A18" s="59">
        <v>2</v>
      </c>
      <c r="B18" s="59" t="s">
        <v>1</v>
      </c>
      <c r="C18" s="87" t="s">
        <v>78</v>
      </c>
      <c r="D18" s="81">
        <v>21500</v>
      </c>
      <c r="E18" s="23">
        <v>0</v>
      </c>
      <c r="F18" s="23">
        <v>0</v>
      </c>
      <c r="G18" s="29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108">
        <v>21500</v>
      </c>
      <c r="S18" s="93">
        <v>21500</v>
      </c>
      <c r="T18" s="38">
        <f t="shared" si="0"/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170" s="83" customFormat="1" ht="18.75" customHeight="1" x14ac:dyDescent="0.25">
      <c r="A19" s="67" t="s">
        <v>7</v>
      </c>
      <c r="B19" s="68"/>
      <c r="C19" s="69"/>
      <c r="D19" s="82">
        <f>D18</f>
        <v>21500</v>
      </c>
      <c r="E19" s="70">
        <f>E18</f>
        <v>0</v>
      </c>
      <c r="F19" s="75">
        <v>0</v>
      </c>
      <c r="G19" s="75"/>
      <c r="H19" s="75"/>
      <c r="I19" s="75"/>
      <c r="J19" s="75"/>
      <c r="K19" s="76"/>
      <c r="L19" s="76"/>
      <c r="M19" s="76"/>
      <c r="N19" s="76"/>
      <c r="O19" s="76"/>
      <c r="P19" s="76"/>
      <c r="Q19" s="76"/>
      <c r="R19" s="109">
        <f>R18</f>
        <v>21500</v>
      </c>
      <c r="S19" s="86">
        <f>21500</f>
        <v>21500</v>
      </c>
      <c r="T19" s="73">
        <f t="shared" si="0"/>
        <v>0</v>
      </c>
    </row>
    <row r="20" spans="1:170" s="62" customFormat="1" ht="18.75" x14ac:dyDescent="0.3">
      <c r="A20" s="71" t="s">
        <v>73</v>
      </c>
      <c r="B20" s="71"/>
      <c r="C20" s="71"/>
      <c r="D20" s="77">
        <f>D17+D19</f>
        <v>342340.48</v>
      </c>
      <c r="E20" s="72">
        <f>E19+E17</f>
        <v>225041.1</v>
      </c>
      <c r="F20" s="78">
        <f>F17+F19</f>
        <v>46787.49</v>
      </c>
      <c r="G20" s="78">
        <f t="shared" ref="G20:S20" si="3">G17+G19</f>
        <v>0</v>
      </c>
      <c r="H20" s="78">
        <f t="shared" si="3"/>
        <v>1600</v>
      </c>
      <c r="I20" s="78">
        <f t="shared" si="3"/>
        <v>0</v>
      </c>
      <c r="J20" s="78">
        <f t="shared" si="3"/>
        <v>25621.8</v>
      </c>
      <c r="K20" s="78">
        <f t="shared" si="3"/>
        <v>0</v>
      </c>
      <c r="L20" s="78">
        <f t="shared" si="3"/>
        <v>1073.43</v>
      </c>
      <c r="M20" s="78">
        <f t="shared" si="3"/>
        <v>8000</v>
      </c>
      <c r="N20" s="78">
        <f t="shared" si="3"/>
        <v>1250</v>
      </c>
      <c r="O20" s="78">
        <f t="shared" si="3"/>
        <v>0</v>
      </c>
      <c r="P20" s="78">
        <f t="shared" si="3"/>
        <v>98817.06</v>
      </c>
      <c r="Q20" s="78">
        <f t="shared" si="3"/>
        <v>226110.37</v>
      </c>
      <c r="R20" s="78">
        <f t="shared" si="3"/>
        <v>21500</v>
      </c>
      <c r="S20" s="72">
        <f t="shared" si="3"/>
        <v>430760.14999999997</v>
      </c>
      <c r="T20" s="77">
        <f t="shared" si="0"/>
        <v>136621.43</v>
      </c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</row>
  </sheetData>
  <mergeCells count="26">
    <mergeCell ref="A7:A12"/>
    <mergeCell ref="B7:B12"/>
    <mergeCell ref="J4:J5"/>
    <mergeCell ref="P4:P5"/>
    <mergeCell ref="G4:G5"/>
    <mergeCell ref="H4:H5"/>
    <mergeCell ref="I4:I5"/>
    <mergeCell ref="K4:K5"/>
    <mergeCell ref="L4:L5"/>
    <mergeCell ref="M4:M5"/>
    <mergeCell ref="N4:N5"/>
    <mergeCell ref="O4:O5"/>
    <mergeCell ref="A6:K6"/>
    <mergeCell ref="A1:T1"/>
    <mergeCell ref="A2:T2"/>
    <mergeCell ref="A3:A5"/>
    <mergeCell ref="B3:B5"/>
    <mergeCell ref="C3:C5"/>
    <mergeCell ref="D3:D5"/>
    <mergeCell ref="E3:E5"/>
    <mergeCell ref="F3:S3"/>
    <mergeCell ref="T3:T5"/>
    <mergeCell ref="F4:F5"/>
    <mergeCell ref="Q4:Q5"/>
    <mergeCell ref="S4:S5"/>
    <mergeCell ref="R4:R5"/>
  </mergeCells>
  <pageMargins left="0.70866141732283472" right="0.70866141732283472" top="0.74803149606299213" bottom="0.74803149606299213" header="0.31496062992125984" footer="0.31496062992125984"/>
  <pageSetup paperSize="9" scale="1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M21"/>
  <sheetViews>
    <sheetView zoomScaleNormal="100" workbookViewId="0">
      <selection activeCell="C8" sqref="C8"/>
    </sheetView>
  </sheetViews>
  <sheetFormatPr defaultRowHeight="15" x14ac:dyDescent="0.25"/>
  <cols>
    <col min="1" max="1" width="3.140625" customWidth="1"/>
    <col min="2" max="2" width="17.42578125" customWidth="1"/>
    <col min="3" max="3" width="20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0" width="13.42578125" customWidth="1"/>
    <col min="11" max="11" width="11.140625" customWidth="1"/>
    <col min="12" max="12" width="12.28515625" customWidth="1"/>
    <col min="13" max="13" width="11.7109375" customWidth="1"/>
    <col min="14" max="14" width="12.85546875" customWidth="1"/>
    <col min="15" max="16" width="13" customWidth="1"/>
    <col min="17" max="17" width="14.28515625" customWidth="1"/>
    <col min="18" max="18" width="16.42578125" customWidth="1"/>
    <col min="19" max="19" width="15" customWidth="1"/>
  </cols>
  <sheetData>
    <row r="1" spans="1:37" ht="29.25" customHeight="1" x14ac:dyDescent="0.3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7" s="7" customFormat="1" ht="29.25" customHeight="1" x14ac:dyDescent="0.3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37" ht="15" customHeight="1" x14ac:dyDescent="0.25">
      <c r="A3" s="126" t="s">
        <v>36</v>
      </c>
      <c r="B3" s="121" t="s">
        <v>37</v>
      </c>
      <c r="C3" s="126" t="s">
        <v>38</v>
      </c>
      <c r="D3" s="127" t="s">
        <v>46</v>
      </c>
      <c r="E3" s="121" t="s">
        <v>3</v>
      </c>
      <c r="F3" s="128" t="s">
        <v>66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  <c r="S3" s="131" t="s">
        <v>72</v>
      </c>
    </row>
    <row r="4" spans="1:37" ht="30" customHeight="1" x14ac:dyDescent="0.25">
      <c r="A4" s="126"/>
      <c r="B4" s="122"/>
      <c r="C4" s="126"/>
      <c r="D4" s="127"/>
      <c r="E4" s="122"/>
      <c r="F4" s="127" t="s">
        <v>79</v>
      </c>
      <c r="G4" s="121" t="s">
        <v>80</v>
      </c>
      <c r="H4" s="127" t="s">
        <v>58</v>
      </c>
      <c r="I4" s="121" t="s">
        <v>55</v>
      </c>
      <c r="J4" s="121" t="s">
        <v>94</v>
      </c>
      <c r="K4" s="136" t="s">
        <v>86</v>
      </c>
      <c r="L4" s="134" t="s">
        <v>85</v>
      </c>
      <c r="M4" s="134" t="s">
        <v>84</v>
      </c>
      <c r="N4" s="134" t="s">
        <v>82</v>
      </c>
      <c r="O4" s="134" t="s">
        <v>83</v>
      </c>
      <c r="P4" s="134" t="s">
        <v>95</v>
      </c>
      <c r="Q4" s="134" t="s">
        <v>96</v>
      </c>
      <c r="R4" s="134" t="s">
        <v>2</v>
      </c>
      <c r="S4" s="132"/>
    </row>
    <row r="5" spans="1:37" x14ac:dyDescent="0.25">
      <c r="A5" s="126"/>
      <c r="B5" s="123"/>
      <c r="C5" s="126"/>
      <c r="D5" s="127"/>
      <c r="E5" s="123"/>
      <c r="F5" s="127"/>
      <c r="G5" s="123"/>
      <c r="H5" s="127"/>
      <c r="I5" s="123"/>
      <c r="J5" s="123"/>
      <c r="K5" s="136"/>
      <c r="L5" s="135"/>
      <c r="M5" s="135"/>
      <c r="N5" s="135"/>
      <c r="O5" s="135"/>
      <c r="P5" s="135"/>
      <c r="Q5" s="135"/>
      <c r="R5" s="135"/>
      <c r="S5" s="133"/>
    </row>
    <row r="6" spans="1:37" ht="26.25" x14ac:dyDescent="0.25">
      <c r="A6" s="137" t="s">
        <v>88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L6" s="61"/>
      <c r="M6" s="61"/>
      <c r="N6" s="61"/>
      <c r="O6" s="61"/>
      <c r="P6" s="61"/>
      <c r="Q6" s="61"/>
      <c r="R6" s="61"/>
      <c r="S6" s="22"/>
    </row>
    <row r="7" spans="1:37" s="83" customFormat="1" ht="28.5" x14ac:dyDescent="0.25">
      <c r="A7" s="110">
        <v>1</v>
      </c>
      <c r="B7" s="110" t="s">
        <v>0</v>
      </c>
      <c r="C7" s="87" t="s">
        <v>11</v>
      </c>
      <c r="D7" s="79"/>
      <c r="E7" s="98">
        <v>2000</v>
      </c>
      <c r="F7" s="80"/>
      <c r="G7" s="29"/>
      <c r="H7" s="29"/>
      <c r="I7" s="29"/>
      <c r="J7" s="29"/>
      <c r="K7" s="88"/>
      <c r="L7" s="88"/>
      <c r="M7" s="88"/>
      <c r="N7" s="89"/>
      <c r="O7" s="89"/>
      <c r="P7" s="89"/>
      <c r="Q7" s="89"/>
      <c r="R7" s="88">
        <f>F7+G7+H7+I7+J7+K7+L7+M7+N7+O7+P7+Q7</f>
        <v>0</v>
      </c>
      <c r="S7" s="38">
        <f t="shared" ref="S7:S21" si="0">D7+E7-R7</f>
        <v>2000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8.5" x14ac:dyDescent="0.25">
      <c r="A8" s="111"/>
      <c r="B8" s="111"/>
      <c r="C8" s="87" t="s">
        <v>22</v>
      </c>
      <c r="D8" s="38"/>
      <c r="E8" s="23">
        <v>0</v>
      </c>
      <c r="F8" s="80"/>
      <c r="G8" s="29"/>
      <c r="H8" s="29"/>
      <c r="I8" s="29"/>
      <c r="J8" s="29"/>
      <c r="K8" s="88"/>
      <c r="L8" s="88"/>
      <c r="M8" s="88"/>
      <c r="N8" s="88"/>
      <c r="O8" s="89"/>
      <c r="P8" s="88"/>
      <c r="Q8" s="88"/>
      <c r="R8" s="88">
        <f t="shared" ref="R8:R16" si="1">F8+G8+H8+I8+J8+K8+L8+M8+N8+O8+P8+Q8</f>
        <v>0</v>
      </c>
      <c r="S8" s="38">
        <f t="shared" si="0"/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83" customFormat="1" ht="42.75" x14ac:dyDescent="0.25">
      <c r="A9" s="111"/>
      <c r="B9" s="111"/>
      <c r="C9" s="87" t="s">
        <v>75</v>
      </c>
      <c r="D9" s="81"/>
      <c r="E9" s="99">
        <v>1000</v>
      </c>
      <c r="F9" s="80"/>
      <c r="G9" s="29"/>
      <c r="H9" s="29"/>
      <c r="I9" s="29"/>
      <c r="J9" s="29"/>
      <c r="K9" s="88"/>
      <c r="L9" s="88"/>
      <c r="M9" s="88"/>
      <c r="N9" s="88"/>
      <c r="O9" s="89"/>
      <c r="P9" s="89"/>
      <c r="Q9" s="89"/>
      <c r="R9" s="88">
        <f t="shared" si="1"/>
        <v>0</v>
      </c>
      <c r="S9" s="38">
        <f t="shared" si="0"/>
        <v>1000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83" customFormat="1" ht="28.5" x14ac:dyDescent="0.25">
      <c r="A10" s="111"/>
      <c r="B10" s="111"/>
      <c r="C10" s="87" t="s">
        <v>90</v>
      </c>
      <c r="D10" s="38"/>
      <c r="E10" s="23">
        <v>0</v>
      </c>
      <c r="F10" s="80"/>
      <c r="G10" s="29"/>
      <c r="H10" s="29"/>
      <c r="I10" s="29"/>
      <c r="J10" s="29"/>
      <c r="K10" s="89"/>
      <c r="L10" s="88"/>
      <c r="M10" s="88"/>
      <c r="N10" s="89"/>
      <c r="O10" s="89"/>
      <c r="P10" s="88"/>
      <c r="Q10" s="88"/>
      <c r="R10" s="88">
        <f t="shared" si="1"/>
        <v>0</v>
      </c>
      <c r="S10" s="38">
        <f t="shared" si="0"/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83" customFormat="1" ht="28.5" x14ac:dyDescent="0.25">
      <c r="A11" s="111"/>
      <c r="B11" s="111"/>
      <c r="C11" s="87" t="s">
        <v>76</v>
      </c>
      <c r="D11" s="81">
        <v>0</v>
      </c>
      <c r="E11" s="99">
        <v>20000</v>
      </c>
      <c r="F11" s="80"/>
      <c r="G11" s="29"/>
      <c r="H11" s="89"/>
      <c r="I11" s="29"/>
      <c r="J11" s="29"/>
      <c r="K11" s="88"/>
      <c r="L11" s="89"/>
      <c r="M11" s="88"/>
      <c r="N11" s="89"/>
      <c r="O11" s="89"/>
      <c r="P11" s="88"/>
      <c r="Q11" s="88"/>
      <c r="R11" s="88">
        <f t="shared" si="1"/>
        <v>0</v>
      </c>
      <c r="S11" s="38">
        <f t="shared" si="0"/>
        <v>20000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83" customFormat="1" ht="28.5" x14ac:dyDescent="0.25">
      <c r="A12" s="111"/>
      <c r="B12" s="111"/>
      <c r="C12" s="87" t="s">
        <v>77</v>
      </c>
      <c r="D12" s="38">
        <v>0</v>
      </c>
      <c r="E12" s="99">
        <v>5498</v>
      </c>
      <c r="F12" s="85"/>
      <c r="G12" s="29"/>
      <c r="H12" s="29"/>
      <c r="I12" s="89"/>
      <c r="J12" s="89"/>
      <c r="K12" s="89"/>
      <c r="L12" s="88"/>
      <c r="M12" s="88"/>
      <c r="N12" s="89"/>
      <c r="O12" s="89"/>
      <c r="P12" s="94"/>
      <c r="Q12" s="94"/>
      <c r="R12" s="94">
        <f t="shared" si="1"/>
        <v>0</v>
      </c>
      <c r="S12" s="56">
        <f t="shared" si="0"/>
        <v>5498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83" customFormat="1" ht="42.75" x14ac:dyDescent="0.25">
      <c r="A13" s="96"/>
      <c r="B13" s="96"/>
      <c r="C13" s="87" t="s">
        <v>81</v>
      </c>
      <c r="D13" s="100">
        <v>136621</v>
      </c>
      <c r="E13" s="99">
        <v>236000</v>
      </c>
      <c r="F13" s="80"/>
      <c r="G13" s="80"/>
      <c r="H13" s="80"/>
      <c r="I13" s="29"/>
      <c r="J13" s="29"/>
      <c r="K13" s="88"/>
      <c r="L13" s="88"/>
      <c r="M13" s="88"/>
      <c r="N13" s="88"/>
      <c r="O13" s="88"/>
      <c r="P13" s="94"/>
      <c r="Q13" s="94"/>
      <c r="R13" s="94">
        <f t="shared" si="1"/>
        <v>0</v>
      </c>
      <c r="S13" s="56">
        <f t="shared" si="0"/>
        <v>372621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83" customFormat="1" ht="57" x14ac:dyDescent="0.25">
      <c r="A14" s="96"/>
      <c r="B14" s="96"/>
      <c r="C14" s="87" t="s">
        <v>91</v>
      </c>
      <c r="D14" s="38"/>
      <c r="E14" s="23">
        <v>0</v>
      </c>
      <c r="F14" s="80"/>
      <c r="G14" s="80"/>
      <c r="H14" s="80"/>
      <c r="I14" s="29"/>
      <c r="J14" s="29"/>
      <c r="K14" s="88"/>
      <c r="L14" s="88"/>
      <c r="M14" s="88"/>
      <c r="N14" s="88"/>
      <c r="O14" s="88"/>
      <c r="P14" s="88"/>
      <c r="Q14" s="88"/>
      <c r="R14" s="88">
        <f t="shared" si="1"/>
        <v>0</v>
      </c>
      <c r="S14" s="38">
        <f t="shared" si="0"/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83" customFormat="1" ht="28.5" x14ac:dyDescent="0.25">
      <c r="A15" s="96"/>
      <c r="B15" s="96"/>
      <c r="C15" s="87" t="s">
        <v>92</v>
      </c>
      <c r="D15" s="84"/>
      <c r="E15" s="90">
        <v>0</v>
      </c>
      <c r="F15" s="85"/>
      <c r="G15" s="85"/>
      <c r="H15" s="85"/>
      <c r="I15" s="88"/>
      <c r="J15" s="88"/>
      <c r="K15" s="88"/>
      <c r="L15" s="88"/>
      <c r="M15" s="88"/>
      <c r="N15" s="88"/>
      <c r="O15" s="88"/>
      <c r="P15" s="88"/>
      <c r="Q15" s="88"/>
      <c r="R15" s="88">
        <f t="shared" si="1"/>
        <v>0</v>
      </c>
      <c r="S15" s="84">
        <f t="shared" si="0"/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83" customFormat="1" x14ac:dyDescent="0.25">
      <c r="A16" s="96"/>
      <c r="B16" s="96"/>
      <c r="C16" s="87" t="s">
        <v>93</v>
      </c>
      <c r="D16" s="84"/>
      <c r="E16" s="90">
        <v>0</v>
      </c>
      <c r="F16" s="85"/>
      <c r="G16" s="85"/>
      <c r="H16" s="85"/>
      <c r="I16" s="88"/>
      <c r="J16" s="88"/>
      <c r="K16" s="88"/>
      <c r="L16" s="88"/>
      <c r="M16" s="88"/>
      <c r="N16" s="88"/>
      <c r="O16" s="88"/>
      <c r="P16" s="88"/>
      <c r="Q16" s="88"/>
      <c r="R16" s="88">
        <f t="shared" si="1"/>
        <v>0</v>
      </c>
      <c r="S16" s="84">
        <f t="shared" si="0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169" s="83" customFormat="1" ht="42.75" x14ac:dyDescent="0.25">
      <c r="A17" s="96"/>
      <c r="B17" s="96"/>
      <c r="C17" s="87" t="s">
        <v>97</v>
      </c>
      <c r="D17" s="84"/>
      <c r="E17" s="90">
        <v>3456</v>
      </c>
      <c r="F17" s="85"/>
      <c r="G17" s="85"/>
      <c r="H17" s="85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169" s="83" customFormat="1" x14ac:dyDescent="0.25">
      <c r="A18" s="64" t="s">
        <v>7</v>
      </c>
      <c r="B18" s="65"/>
      <c r="C18" s="51"/>
      <c r="D18" s="73">
        <f t="shared" ref="D18:L18" si="2">SUM(D7:D16)</f>
        <v>136621</v>
      </c>
      <c r="E18" s="66">
        <f>SUM(E7:E17)</f>
        <v>267954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74">
        <f t="shared" si="2"/>
        <v>0</v>
      </c>
      <c r="K18" s="74">
        <f t="shared" si="2"/>
        <v>0</v>
      </c>
      <c r="L18" s="74">
        <f t="shared" si="2"/>
        <v>0</v>
      </c>
      <c r="M18" s="74">
        <f>SUM(M6:M16)</f>
        <v>0</v>
      </c>
      <c r="N18" s="74">
        <f>SUM(N7:N16)</f>
        <v>0</v>
      </c>
      <c r="O18" s="74">
        <f>SUM(O7:O16)</f>
        <v>0</v>
      </c>
      <c r="P18" s="74">
        <f>SUM(P6:P16)</f>
        <v>0</v>
      </c>
      <c r="Q18" s="74">
        <f>SUM(Q7:Q16)</f>
        <v>0</v>
      </c>
      <c r="R18" s="74">
        <f>SUM(R7:R16)</f>
        <v>0</v>
      </c>
      <c r="S18" s="73">
        <f t="shared" si="0"/>
        <v>404575</v>
      </c>
    </row>
    <row r="19" spans="1:169" s="83" customFormat="1" ht="42.75" x14ac:dyDescent="0.3">
      <c r="A19" s="95">
        <v>2</v>
      </c>
      <c r="B19" s="95" t="s">
        <v>1</v>
      </c>
      <c r="C19" s="87" t="s">
        <v>78</v>
      </c>
      <c r="D19" s="81">
        <v>0</v>
      </c>
      <c r="E19" s="23">
        <v>15000</v>
      </c>
      <c r="F19" s="23">
        <v>21500</v>
      </c>
      <c r="G19" s="29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3">
        <v>21500</v>
      </c>
      <c r="S19" s="38">
        <f t="shared" si="0"/>
        <v>-6500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169" s="83" customFormat="1" ht="18.75" customHeight="1" x14ac:dyDescent="0.25">
      <c r="A20" s="67" t="s">
        <v>7</v>
      </c>
      <c r="B20" s="68"/>
      <c r="C20" s="69"/>
      <c r="D20" s="82">
        <v>0</v>
      </c>
      <c r="E20" s="70">
        <f>E19</f>
        <v>15000</v>
      </c>
      <c r="F20" s="75">
        <v>21500</v>
      </c>
      <c r="G20" s="75"/>
      <c r="H20" s="75"/>
      <c r="I20" s="75"/>
      <c r="J20" s="75"/>
      <c r="K20" s="76"/>
      <c r="L20" s="76"/>
      <c r="M20" s="76"/>
      <c r="N20" s="76"/>
      <c r="O20" s="76"/>
      <c r="P20" s="76"/>
      <c r="Q20" s="76"/>
      <c r="R20" s="86">
        <f>21500</f>
        <v>21500</v>
      </c>
      <c r="S20" s="73">
        <f t="shared" si="0"/>
        <v>-6500</v>
      </c>
    </row>
    <row r="21" spans="1:169" s="62" customFormat="1" ht="18.75" x14ac:dyDescent="0.3">
      <c r="A21" s="71" t="s">
        <v>73</v>
      </c>
      <c r="B21" s="71"/>
      <c r="C21" s="71"/>
      <c r="D21" s="77">
        <f>D18+D20</f>
        <v>136621</v>
      </c>
      <c r="E21" s="72">
        <f>E20+E18</f>
        <v>282954</v>
      </c>
      <c r="F21" s="78">
        <f>F18+F20</f>
        <v>21500</v>
      </c>
      <c r="G21" s="78">
        <f t="shared" ref="G21:R21" si="3">G18+G20</f>
        <v>0</v>
      </c>
      <c r="H21" s="78">
        <f t="shared" si="3"/>
        <v>0</v>
      </c>
      <c r="I21" s="78">
        <f t="shared" si="3"/>
        <v>0</v>
      </c>
      <c r="J21" s="78">
        <f t="shared" si="3"/>
        <v>0</v>
      </c>
      <c r="K21" s="78">
        <f t="shared" si="3"/>
        <v>0</v>
      </c>
      <c r="L21" s="78">
        <f t="shared" si="3"/>
        <v>0</v>
      </c>
      <c r="M21" s="78">
        <f t="shared" si="3"/>
        <v>0</v>
      </c>
      <c r="N21" s="78">
        <f t="shared" si="3"/>
        <v>0</v>
      </c>
      <c r="O21" s="78">
        <f t="shared" si="3"/>
        <v>0</v>
      </c>
      <c r="P21" s="78">
        <f t="shared" si="3"/>
        <v>0</v>
      </c>
      <c r="Q21" s="78">
        <f t="shared" si="3"/>
        <v>0</v>
      </c>
      <c r="R21" s="72">
        <f t="shared" si="3"/>
        <v>21500</v>
      </c>
      <c r="S21" s="77">
        <f t="shared" si="0"/>
        <v>398075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</row>
  </sheetData>
  <mergeCells count="25">
    <mergeCell ref="A7:A12"/>
    <mergeCell ref="B7:B12"/>
    <mergeCell ref="M4:M5"/>
    <mergeCell ref="N4:N5"/>
    <mergeCell ref="I4:I5"/>
    <mergeCell ref="J4:J5"/>
    <mergeCell ref="K4:K5"/>
    <mergeCell ref="L4:L5"/>
    <mergeCell ref="A6:K6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  <mergeCell ref="O4:O5"/>
    <mergeCell ref="P4:P5"/>
    <mergeCell ref="Q4:Q5"/>
    <mergeCell ref="R4:R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Начальный</vt:lpstr>
      <vt:lpstr>Скоректированный</vt:lpstr>
      <vt:lpstr>февраль</vt:lpstr>
      <vt:lpstr>март</vt:lpstr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Звездный Дождь</cp:lastModifiedBy>
  <cp:lastPrinted>2014-04-18T07:31:20Z</cp:lastPrinted>
  <dcterms:created xsi:type="dcterms:W3CDTF">2014-02-10T03:33:45Z</dcterms:created>
  <dcterms:modified xsi:type="dcterms:W3CDTF">2014-04-23T13:22:46Z</dcterms:modified>
</cp:coreProperties>
</file>